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105" windowWidth="20520" windowHeight="12765" tabRatio="601"/>
  </bookViews>
  <sheets>
    <sheet name="Summary" sheetId="22" r:id="rId1"/>
    <sheet name="Example 1-General" sheetId="2" r:id="rId2"/>
    <sheet name="Example 2-General" sheetId="23" r:id="rId3"/>
    <sheet name="Example 3-Advertising" sheetId="14" r:id="rId4"/>
  </sheets>
  <definedNames>
    <definedName name="_xlnm.Print_Area" localSheetId="1">'Example 1-General'!$A$7:$Q$151</definedName>
    <definedName name="_xlnm.Print_Area" localSheetId="2">'Example 2-General'!$A$7:$Q$151</definedName>
    <definedName name="_xlnm.Print_Area" localSheetId="3">'Example 3-Advertising'!$A$7:$Q$99</definedName>
    <definedName name="_xlnm.Print_Area" localSheetId="0">Summary!$A$1:$X$32</definedName>
    <definedName name="_xlnm.Print_Titles" localSheetId="1">'Example 1-General'!$1:$5</definedName>
    <definedName name="_xlnm.Print_Titles" localSheetId="2">'Example 2-General'!$1:$5</definedName>
    <definedName name="_xlnm.Print_Titles" localSheetId="3">'Example 3-Advertising'!$1:$6</definedName>
  </definedNames>
  <calcPr calcId="145621"/>
</workbook>
</file>

<file path=xl/calcChain.xml><?xml version="1.0" encoding="utf-8"?>
<calcChain xmlns="http://schemas.openxmlformats.org/spreadsheetml/2006/main">
  <c r="A14" i="22" l="1"/>
  <c r="A1" i="14"/>
  <c r="A1" i="23"/>
  <c r="A1" i="2"/>
  <c r="A15" i="22" l="1"/>
  <c r="T15" i="22"/>
  <c r="R15" i="22"/>
  <c r="P15" i="22"/>
  <c r="N15" i="22"/>
  <c r="L15" i="22"/>
  <c r="H15" i="22"/>
  <c r="F15" i="22"/>
  <c r="D15" i="22"/>
  <c r="B15" i="22"/>
  <c r="T23" i="22"/>
  <c r="R23" i="22"/>
  <c r="P23" i="22"/>
  <c r="N23" i="22"/>
  <c r="V23" i="22" s="1"/>
  <c r="L23" i="22"/>
  <c r="T30" i="22"/>
  <c r="R30" i="22"/>
  <c r="P30" i="22"/>
  <c r="N30" i="22"/>
  <c r="L30" i="22"/>
  <c r="V30" i="22" s="1"/>
  <c r="D32" i="22"/>
  <c r="H30" i="22"/>
  <c r="H32" i="22" s="1"/>
  <c r="F30" i="22"/>
  <c r="J30" i="22" s="1"/>
  <c r="J32" i="22" s="1"/>
  <c r="D30" i="22"/>
  <c r="B23" i="22"/>
  <c r="B30" i="22"/>
  <c r="B32" i="22" s="1"/>
  <c r="V15" i="22" l="1"/>
  <c r="J15" i="22"/>
  <c r="F32" i="22"/>
  <c r="X30" i="22"/>
  <c r="P49" i="2"/>
  <c r="N49" i="2"/>
  <c r="X15" i="22" l="1"/>
  <c r="F104" i="23"/>
  <c r="F106" i="23" s="1"/>
  <c r="F127" i="23"/>
  <c r="F131" i="23" s="1"/>
  <c r="F97" i="23"/>
  <c r="H99" i="23" s="1"/>
  <c r="H95" i="23"/>
  <c r="P95" i="23" s="1"/>
  <c r="H93" i="23"/>
  <c r="L93" i="23" s="1"/>
  <c r="F79" i="23"/>
  <c r="H81" i="23" s="1"/>
  <c r="L47" i="23"/>
  <c r="J47" i="23"/>
  <c r="H47" i="23"/>
  <c r="F47" i="23"/>
  <c r="H58" i="23" s="1"/>
  <c r="N44" i="23"/>
  <c r="N47" i="23" s="1"/>
  <c r="J28" i="23"/>
  <c r="H26" i="23"/>
  <c r="H30" i="23" s="1"/>
  <c r="F26" i="23"/>
  <c r="F30" i="23" s="1"/>
  <c r="J24" i="23"/>
  <c r="J22" i="23"/>
  <c r="J20" i="23"/>
  <c r="J18" i="23"/>
  <c r="F127" i="2"/>
  <c r="F131" i="2" s="1"/>
  <c r="F104" i="2"/>
  <c r="F106" i="2" s="1"/>
  <c r="F97" i="2"/>
  <c r="H99" i="2" s="1"/>
  <c r="H95" i="2"/>
  <c r="P95" i="2" s="1"/>
  <c r="H93" i="2"/>
  <c r="L93" i="2" s="1"/>
  <c r="F79" i="2"/>
  <c r="H81" i="2" s="1"/>
  <c r="J26" i="23" l="1"/>
  <c r="J30" i="23" s="1"/>
  <c r="J32" i="23" s="1"/>
  <c r="P44" i="23"/>
  <c r="P47" i="23" s="1"/>
  <c r="P49" i="23" s="1"/>
  <c r="H32" i="23"/>
  <c r="H72" i="23"/>
  <c r="F86" i="23" s="1"/>
  <c r="F87" i="23" s="1"/>
  <c r="H89" i="23" s="1"/>
  <c r="N49" i="23"/>
  <c r="L58" i="23"/>
  <c r="P58" i="23" s="1"/>
  <c r="P72" i="23" s="1"/>
  <c r="H110" i="23"/>
  <c r="P110" i="23" s="1"/>
  <c r="F112" i="23"/>
  <c r="H114" i="23" s="1"/>
  <c r="H108" i="23"/>
  <c r="H137" i="23"/>
  <c r="P137" i="23" s="1"/>
  <c r="F140" i="23"/>
  <c r="H142" i="23" s="1"/>
  <c r="H134" i="23"/>
  <c r="H100" i="23"/>
  <c r="H100" i="2"/>
  <c r="H110" i="2"/>
  <c r="P110" i="2" s="1"/>
  <c r="F112" i="2"/>
  <c r="H114" i="2" s="1"/>
  <c r="H108" i="2"/>
  <c r="H137" i="2"/>
  <c r="P137" i="2" s="1"/>
  <c r="F140" i="2"/>
  <c r="H142" i="2" s="1"/>
  <c r="H134" i="2"/>
  <c r="F32" i="23" l="1"/>
  <c r="F49" i="23"/>
  <c r="P73" i="23"/>
  <c r="P80" i="23" s="1"/>
  <c r="P113" i="23" s="1"/>
  <c r="P114" i="23" s="1"/>
  <c r="P115" i="23" s="1"/>
  <c r="H144" i="23"/>
  <c r="L134" i="23"/>
  <c r="H115" i="23"/>
  <c r="L108" i="23"/>
  <c r="L72" i="23"/>
  <c r="H144" i="2"/>
  <c r="L134" i="2"/>
  <c r="H115" i="2"/>
  <c r="L108" i="2"/>
  <c r="K44" i="14"/>
  <c r="K46" i="14"/>
  <c r="K48" i="14"/>
  <c r="K50" i="14"/>
  <c r="K52" i="14"/>
  <c r="E54" i="14"/>
  <c r="G54" i="14"/>
  <c r="I54" i="14"/>
  <c r="N44" i="2"/>
  <c r="N47" i="2" s="1"/>
  <c r="F47" i="2"/>
  <c r="H47" i="2"/>
  <c r="D14" i="22" s="1"/>
  <c r="D18" i="22" s="1"/>
  <c r="J47" i="2"/>
  <c r="F14" i="22" s="1"/>
  <c r="L47" i="2"/>
  <c r="H14" i="22" s="1"/>
  <c r="H18" i="22" s="1"/>
  <c r="P81" i="23" l="1"/>
  <c r="P141" i="23"/>
  <c r="P142" i="23" s="1"/>
  <c r="P144" i="23" s="1"/>
  <c r="P98" i="23"/>
  <c r="P99" i="23" s="1"/>
  <c r="P100" i="23" s="1"/>
  <c r="P88" i="23"/>
  <c r="P89" i="23" s="1"/>
  <c r="K54" i="14"/>
  <c r="L73" i="23"/>
  <c r="L80" i="23" s="1"/>
  <c r="H58" i="2"/>
  <c r="H72" i="2" s="1"/>
  <c r="F86" i="2" s="1"/>
  <c r="F87" i="2" s="1"/>
  <c r="H89" i="2" s="1"/>
  <c r="E67" i="14"/>
  <c r="E66" i="14"/>
  <c r="E65" i="14"/>
  <c r="J14" i="22"/>
  <c r="J18" i="22" s="1"/>
  <c r="F18" i="22"/>
  <c r="P44" i="2"/>
  <c r="P47" i="2" s="1"/>
  <c r="L58" i="2"/>
  <c r="H26" i="2"/>
  <c r="F26" i="2"/>
  <c r="H56" i="23" s="1"/>
  <c r="J18" i="2"/>
  <c r="J20" i="2"/>
  <c r="J22" i="2"/>
  <c r="J24" i="2"/>
  <c r="J28" i="2"/>
  <c r="G25" i="14"/>
  <c r="E25" i="14"/>
  <c r="E62" i="14" s="1"/>
  <c r="I25" i="14"/>
  <c r="O62" i="14" s="1"/>
  <c r="K18" i="14"/>
  <c r="K20" i="14"/>
  <c r="K22" i="14"/>
  <c r="K27" i="14"/>
  <c r="E70" i="14" l="1"/>
  <c r="L56" i="2"/>
  <c r="L70" i="2" s="1"/>
  <c r="L56" i="23"/>
  <c r="P58" i="2"/>
  <c r="P72" i="2" s="1"/>
  <c r="P73" i="2" s="1"/>
  <c r="P80" i="2" s="1"/>
  <c r="L72" i="2"/>
  <c r="L73" i="2" s="1"/>
  <c r="L80" i="2" s="1"/>
  <c r="H70" i="23"/>
  <c r="H74" i="23" s="1"/>
  <c r="H147" i="23" s="1"/>
  <c r="P56" i="23"/>
  <c r="H61" i="23"/>
  <c r="L98" i="23"/>
  <c r="L99" i="23" s="1"/>
  <c r="L100" i="23" s="1"/>
  <c r="L113" i="23"/>
  <c r="L114" i="23" s="1"/>
  <c r="L115" i="23" s="1"/>
  <c r="L141" i="23"/>
  <c r="L142" i="23" s="1"/>
  <c r="L144" i="23" s="1"/>
  <c r="L88" i="23"/>
  <c r="L89" i="23" s="1"/>
  <c r="L81" i="23"/>
  <c r="H56" i="2"/>
  <c r="H70" i="2" s="1"/>
  <c r="H74" i="2" s="1"/>
  <c r="H147" i="2" s="1"/>
  <c r="F49" i="2"/>
  <c r="M62" i="14"/>
  <c r="B14" i="22"/>
  <c r="L61" i="2"/>
  <c r="I29" i="14"/>
  <c r="E29" i="14"/>
  <c r="G29" i="14"/>
  <c r="K25" i="14"/>
  <c r="Q62" i="14" s="1"/>
  <c r="F30" i="2"/>
  <c r="H30" i="2"/>
  <c r="J26" i="2"/>
  <c r="L74" i="2" l="1"/>
  <c r="P81" i="2"/>
  <c r="P98" i="2"/>
  <c r="P99" i="2" s="1"/>
  <c r="P100" i="2" s="1"/>
  <c r="P113" i="2"/>
  <c r="P114" i="2" s="1"/>
  <c r="P115" i="2" s="1"/>
  <c r="P141" i="2"/>
  <c r="P142" i="2" s="1"/>
  <c r="P144" i="2" s="1"/>
  <c r="P88" i="2"/>
  <c r="P89" i="2" s="1"/>
  <c r="L70" i="23"/>
  <c r="L74" i="23" s="1"/>
  <c r="L61" i="23"/>
  <c r="P61" i="23"/>
  <c r="P70" i="23"/>
  <c r="P74" i="23" s="1"/>
  <c r="P147" i="23" s="1"/>
  <c r="L88" i="2"/>
  <c r="L89" i="2" s="1"/>
  <c r="R14" i="22" s="1"/>
  <c r="L98" i="2"/>
  <c r="L99" i="2" s="1"/>
  <c r="L100" i="2" s="1"/>
  <c r="N14" i="22" s="1"/>
  <c r="L81" i="2"/>
  <c r="T14" i="22" s="1"/>
  <c r="L141" i="2"/>
  <c r="L142" i="2" s="1"/>
  <c r="L144" i="2" s="1"/>
  <c r="P14" i="22" s="1"/>
  <c r="L113" i="2"/>
  <c r="L114" i="2" s="1"/>
  <c r="L115" i="2" s="1"/>
  <c r="L147" i="23"/>
  <c r="J30" i="2"/>
  <c r="J32" i="2" s="1"/>
  <c r="K29" i="14"/>
  <c r="K32" i="14" s="1"/>
  <c r="B18" i="22"/>
  <c r="H32" i="2"/>
  <c r="G32" i="14"/>
  <c r="I32" i="14"/>
  <c r="P56" i="2"/>
  <c r="H61" i="2"/>
  <c r="P61" i="2" l="1"/>
  <c r="P70" i="2"/>
  <c r="P74" i="2" s="1"/>
  <c r="P147" i="2" s="1"/>
  <c r="L147" i="2"/>
  <c r="L14" i="22"/>
  <c r="E32" i="14"/>
  <c r="M46" i="14"/>
  <c r="M52" i="14"/>
  <c r="M44" i="14"/>
  <c r="M50" i="14"/>
  <c r="M48" i="14"/>
  <c r="O52" i="14"/>
  <c r="O44" i="14"/>
  <c r="O50" i="14"/>
  <c r="O48" i="14"/>
  <c r="O46" i="14"/>
  <c r="F32" i="2"/>
  <c r="O54" i="14" l="1"/>
  <c r="V14" i="22"/>
  <c r="X14" i="22" s="1"/>
  <c r="O56" i="14"/>
  <c r="Q44" i="14"/>
  <c r="M54" i="14"/>
  <c r="Q52" i="14"/>
  <c r="Q48" i="14"/>
  <c r="Q46" i="14"/>
  <c r="Q50" i="14"/>
  <c r="O65" i="14" l="1"/>
  <c r="O67" i="14"/>
  <c r="O66" i="14"/>
  <c r="M56" i="14"/>
  <c r="Q54" i="14"/>
  <c r="O80" i="14" l="1"/>
  <c r="O81" i="14" s="1"/>
  <c r="O76" i="14"/>
  <c r="O77" i="14" s="1"/>
  <c r="O70" i="14"/>
  <c r="M65" i="14"/>
  <c r="M67" i="14"/>
  <c r="M66" i="14"/>
  <c r="Q56" i="14"/>
  <c r="H23" i="22"/>
  <c r="F23" i="22"/>
  <c r="D23" i="22"/>
  <c r="M76" i="14" l="1"/>
  <c r="M77" i="14" s="1"/>
  <c r="M70" i="14"/>
  <c r="O86" i="14"/>
  <c r="O85" i="14"/>
  <c r="O84" i="14"/>
  <c r="M80" i="14"/>
  <c r="M81" i="14" s="1"/>
  <c r="O87" i="14"/>
  <c r="O88" i="14"/>
  <c r="E56" i="14"/>
  <c r="Q67" i="14"/>
  <c r="Q66" i="14"/>
  <c r="Q65" i="14"/>
  <c r="J23" i="22"/>
  <c r="X23" i="22" s="1"/>
  <c r="Q80" i="14" l="1"/>
  <c r="Q81" i="14" s="1"/>
  <c r="M88" i="14"/>
  <c r="M87" i="14"/>
  <c r="O89" i="14"/>
  <c r="O91" i="14" s="1"/>
  <c r="Q76" i="14"/>
  <c r="Q77" i="14" s="1"/>
  <c r="Q70" i="14"/>
  <c r="M84" i="14"/>
  <c r="M86" i="14"/>
  <c r="M85" i="14"/>
  <c r="M89" i="14" l="1"/>
  <c r="M91" i="14" s="1"/>
  <c r="Q86" i="14"/>
  <c r="Q84" i="14"/>
  <c r="Q85" i="14"/>
  <c r="Q87" i="14"/>
  <c r="Q88" i="14"/>
  <c r="Q89" i="14" l="1"/>
  <c r="Q91" i="14" s="1"/>
</calcChain>
</file>

<file path=xl/sharedStrings.xml><?xml version="1.0" encoding="utf-8"?>
<sst xmlns="http://schemas.openxmlformats.org/spreadsheetml/2006/main" count="489" uniqueCount="199">
  <si>
    <t>REVENUE</t>
  </si>
  <si>
    <t>EXPENDITURES</t>
  </si>
  <si>
    <t>II.  IDENTIFICATION OF UNRELATED BUSINESS REVENUE</t>
  </si>
  <si>
    <t xml:space="preserve">             (1)</t>
  </si>
  <si>
    <t>(2)</t>
  </si>
  <si>
    <t>(3)</t>
  </si>
  <si>
    <t>(4)</t>
  </si>
  <si>
    <t>TOTAL</t>
  </si>
  <si>
    <t>UNRELATED</t>
  </si>
  <si>
    <t>RELATED</t>
  </si>
  <si>
    <t>FUND</t>
  </si>
  <si>
    <t>Restricted</t>
  </si>
  <si>
    <t>Designated</t>
  </si>
  <si>
    <t>(A) Total Revenue</t>
  </si>
  <si>
    <t>(B) Less Surcharge</t>
  </si>
  <si>
    <t>(C) Adjusted Revenue</t>
  </si>
  <si>
    <t xml:space="preserve">(D) Percentage of </t>
  </si>
  <si>
    <t xml:space="preserve">      Adjusted Revenue</t>
  </si>
  <si>
    <t/>
  </si>
  <si>
    <t xml:space="preserve"> (4)</t>
  </si>
  <si>
    <t xml:space="preserve">              UNRELATED EXPENDITURES</t>
  </si>
  <si>
    <t>S/W</t>
  </si>
  <si>
    <t>BENEFITS</t>
  </si>
  <si>
    <t>OTHER</t>
  </si>
  <si>
    <t xml:space="preserve">Net Income/(Loss) before Depreciation </t>
  </si>
  <si>
    <t xml:space="preserve">  and Indirect Costs</t>
  </si>
  <si>
    <t>Auxiliary</t>
  </si>
  <si>
    <t>(1)</t>
  </si>
  <si>
    <t>GENERAL:</t>
  </si>
  <si>
    <t>Total</t>
  </si>
  <si>
    <t>MTDC</t>
  </si>
  <si>
    <t>(A)</t>
  </si>
  <si>
    <t xml:space="preserve">FUND TYPE </t>
  </si>
  <si>
    <t xml:space="preserve"> </t>
  </si>
  <si>
    <t>(D) Percentage of Adjusted Revenue</t>
  </si>
  <si>
    <t>ACCOUNT NUMBER(S)</t>
  </si>
  <si>
    <t>General</t>
  </si>
  <si>
    <t>U.T. AT ANYWHERE</t>
  </si>
  <si>
    <t xml:space="preserve">ACTIVITY:  </t>
  </si>
  <si>
    <t>Gross Income</t>
  </si>
  <si>
    <t>(a)</t>
  </si>
  <si>
    <t>(b)</t>
  </si>
  <si>
    <t>% of Total Direct Exp.</t>
  </si>
  <si>
    <t>(c)</t>
  </si>
  <si>
    <t>(d)</t>
  </si>
  <si>
    <t>Subtotal</t>
  </si>
  <si>
    <t>(e)</t>
  </si>
  <si>
    <t>Departmental Overhead Expense</t>
  </si>
  <si>
    <t>Administrative</t>
  </si>
  <si>
    <t>Other</t>
  </si>
  <si>
    <t xml:space="preserve">Total </t>
  </si>
  <si>
    <t>(f)</t>
  </si>
  <si>
    <t>% of Total Direct Expense</t>
  </si>
  <si>
    <t xml:space="preserve">Allocated  Expense  (f) times %s </t>
  </si>
  <si>
    <t>General Administration</t>
  </si>
  <si>
    <t>General Administration Rate for the University</t>
  </si>
  <si>
    <t xml:space="preserve">    (from the Indirect Cost Proposal)</t>
  </si>
  <si>
    <t>(g)</t>
  </si>
  <si>
    <t xml:space="preserve"> (h)=(b)+(f)</t>
  </si>
  <si>
    <t>(h)</t>
  </si>
  <si>
    <t>(i)=(g)x(h)</t>
  </si>
  <si>
    <t>(i)</t>
  </si>
  <si>
    <t xml:space="preserve">Allocated Use Charge   (i) times %s </t>
  </si>
  <si>
    <t>(j)</t>
  </si>
  <si>
    <t>Building Use Charge</t>
  </si>
  <si>
    <t>Adjusted Value of Building with Unrelated Activity</t>
  </si>
  <si>
    <t>2% Use Charge</t>
  </si>
  <si>
    <t>(k)</t>
  </si>
  <si>
    <t>Net Assignable Sq. Ft. of Building</t>
  </si>
  <si>
    <t>(l)</t>
  </si>
  <si>
    <t>Use Charge per Net Assignable Sq. Ft.</t>
  </si>
  <si>
    <t>(m)=(k)/(l)</t>
  </si>
  <si>
    <t>(m)</t>
  </si>
  <si>
    <t>Sq. Ft. of Rooms Used Only for Unrelated Activity</t>
  </si>
  <si>
    <t>(n)</t>
  </si>
  <si>
    <t>Use Charge for Rooms Used Only for Unrelated Activity     (o)=(m)x(n)</t>
  </si>
  <si>
    <t>Sq. Ft. of Rooms Used Only for Related Activity</t>
  </si>
  <si>
    <t>(p)</t>
  </si>
  <si>
    <t>Use Charge for Rooms Used Only for Related Activity     (q)=(m)x(p)</t>
  </si>
  <si>
    <t xml:space="preserve">Sq. Ft. of Rooms Used for Joint Activities </t>
  </si>
  <si>
    <t>(r)</t>
  </si>
  <si>
    <t>Building Use Charge for Joint Activities    (s)=(r)x(m)</t>
  </si>
  <si>
    <t>(s)</t>
  </si>
  <si>
    <t>Total Building Use Charge</t>
  </si>
  <si>
    <t>(t)</t>
  </si>
  <si>
    <t>(u)</t>
  </si>
  <si>
    <t>(v)</t>
  </si>
  <si>
    <t>(w)</t>
  </si>
  <si>
    <t>(x)</t>
  </si>
  <si>
    <t>(y)</t>
  </si>
  <si>
    <t>(z)</t>
  </si>
  <si>
    <t>O &amp; M Charge for Rooms Used Only for Unrelated Activity     (B)=(A)x(n)</t>
  </si>
  <si>
    <t>Use Charge for Rooms Used Only for Related Activity     (C)=(A)x(p)</t>
  </si>
  <si>
    <t>O &amp; M Charge for Joint Activities</t>
  </si>
  <si>
    <t>(D)=(A)x(r)</t>
  </si>
  <si>
    <t>(D)</t>
  </si>
  <si>
    <t xml:space="preserve">Allocated Use Charge   (D) times %s </t>
  </si>
  <si>
    <t>Total O &amp; M Charge</t>
  </si>
  <si>
    <t>(E)</t>
  </si>
  <si>
    <t>(e)-(f)-(i)-(j)-(t)-(E)</t>
  </si>
  <si>
    <t>ADVERTISING</t>
  </si>
  <si>
    <t>CIRCULATION</t>
  </si>
  <si>
    <t>(5)</t>
  </si>
  <si>
    <t>SALARIES</t>
  </si>
  <si>
    <t>AND</t>
  </si>
  <si>
    <t>WAGES</t>
  </si>
  <si>
    <t xml:space="preserve">UNRELATED </t>
  </si>
  <si>
    <t>Value of Equipment Used Only for Unrelated Activity</t>
  </si>
  <si>
    <t>6.67% per year Use Charge</t>
  </si>
  <si>
    <t>Value of Equipment Used Only for Related Activity</t>
  </si>
  <si>
    <t>Value of Equipment Used for Joint Activities</t>
  </si>
  <si>
    <t>Allocated Use Charge</t>
  </si>
  <si>
    <t>Total Equipment Use Charge</t>
  </si>
  <si>
    <t>Total Expense for Other Institutional Activities</t>
  </si>
  <si>
    <t xml:space="preserve">    Total O &amp; M for Other Inst. Activities  (u)+(v)+(w)+(x)</t>
  </si>
  <si>
    <t>Total Sq. Ft. for Other Institutional Activities</t>
  </si>
  <si>
    <t>Tot. Other Inst. Activities O &amp; M Cost Per Sq. Ft. (y)/(z)</t>
  </si>
  <si>
    <t>MTDC (Modified Total Direct Costs) is a term defined in OMB Circular A-21 and is most relevant to the academic functions</t>
  </si>
  <si>
    <t>of research and instruction.  It is the Total Direct Costs, excluding capital outlay, subgrant or subcontract expense in excess</t>
  </si>
  <si>
    <t xml:space="preserve">of $25,000, expenses paid to fully costed specialized service centers, alterations and renovations, and stipends and tuition </t>
  </si>
  <si>
    <t>(Calculation of Unrelated Net Income Where O &amp; M Expense is Paid by the Department)</t>
  </si>
  <si>
    <t>Direct Expenses (MTDC)</t>
  </si>
  <si>
    <t xml:space="preserve">Departmental Expenses (MTDC, see Note 1)                          </t>
  </si>
  <si>
    <t>Equipment Depreciation or Use Charge:</t>
  </si>
  <si>
    <t>Operations &amp; Maintenance  (O &amp; M Expenses Paid Directly)</t>
  </si>
  <si>
    <t xml:space="preserve">payments, of an operation.  When used for the General Administration calculation, operation and maintenance expenses paid </t>
  </si>
  <si>
    <t>directly and the cost of goods sold for auxiliary operations would also be excluded.</t>
  </si>
  <si>
    <t>UNRELATED ADVERTISING:</t>
  </si>
  <si>
    <t>CIRCULATION AND RELATED ADVERTISING:</t>
  </si>
  <si>
    <t>Business Weekly</t>
  </si>
  <si>
    <t xml:space="preserve">Allocated Use Charge(s) times %s </t>
  </si>
  <si>
    <t>FY 20YY</t>
  </si>
  <si>
    <t>ACCOUNT</t>
  </si>
  <si>
    <t>NUMBER(S)</t>
  </si>
  <si>
    <t xml:space="preserve">(2) </t>
  </si>
  <si>
    <t>INDIRECT COSTS</t>
  </si>
  <si>
    <t xml:space="preserve">  </t>
  </si>
  <si>
    <t>Total Revenue</t>
  </si>
  <si>
    <t>Total Expenditures</t>
  </si>
  <si>
    <t>Expenditures</t>
  </si>
  <si>
    <t>Salaries &amp; Wages</t>
  </si>
  <si>
    <t>Benefits</t>
  </si>
  <si>
    <t>BU- Building Use Allowance</t>
  </si>
  <si>
    <t>EU-Equipment Use Allowance/Depreciation</t>
  </si>
  <si>
    <t>OM-Operations &amp; Maintenance</t>
  </si>
  <si>
    <t>GA-General Admnistration</t>
  </si>
  <si>
    <t>DA-Departmental Administration</t>
  </si>
  <si>
    <t>S&amp;W-Salaries &amp; Wages (from IDC calculations)</t>
  </si>
  <si>
    <t>Unrelated S&amp;W as percent of S&amp;W</t>
  </si>
  <si>
    <t>S&amp;W - Unrelated S&amp;W</t>
  </si>
  <si>
    <t>MTDC - Overall Modified Total Direct Costs</t>
  </si>
  <si>
    <t>MTDC - Unrelated</t>
  </si>
  <si>
    <t>MTDC - Unrelated percent of Overall</t>
  </si>
  <si>
    <t>Calculation of IDC</t>
  </si>
  <si>
    <t>Base</t>
  </si>
  <si>
    <t>S&amp;W</t>
  </si>
  <si>
    <t>Indirect Costs</t>
  </si>
  <si>
    <t>FUND TYPE</t>
  </si>
  <si>
    <t>(Calculation of Unrelated Net Income Where O &amp; M Expense is NOT Paid Directly by the Department)</t>
  </si>
  <si>
    <r>
      <t>Operations &amp; Maintenance  (O &amp; M Expenses</t>
    </r>
    <r>
      <rPr>
        <b/>
        <sz val="10"/>
        <color rgb="FFC00000"/>
        <rFont val="Calibri"/>
        <family val="2"/>
        <scheme val="minor"/>
      </rPr>
      <t xml:space="preserve"> NOT</t>
    </r>
    <r>
      <rPr>
        <b/>
        <sz val="10"/>
        <rFont val="Calibri"/>
        <family val="2"/>
        <scheme val="minor"/>
      </rPr>
      <t xml:space="preserve"> Paid Directly)</t>
    </r>
  </si>
  <si>
    <r>
      <t>Custodial and Building Maintenance (</t>
    </r>
    <r>
      <rPr>
        <sz val="10"/>
        <color rgb="FFC00000"/>
        <rFont val="Calibri"/>
        <family val="2"/>
        <scheme val="minor"/>
      </rPr>
      <t>from Indirect Cost Proposal</t>
    </r>
    <r>
      <rPr>
        <sz val="10"/>
        <rFont val="Calibri"/>
        <family val="2"/>
        <scheme val="minor"/>
      </rPr>
      <t>)</t>
    </r>
  </si>
  <si>
    <r>
      <t>All Other Physical Plant Costs (</t>
    </r>
    <r>
      <rPr>
        <sz val="10"/>
        <color rgb="FFC00000"/>
        <rFont val="Calibri"/>
        <family val="2"/>
        <scheme val="minor"/>
      </rPr>
      <t>from Indirect Cost Proposal</t>
    </r>
    <r>
      <rPr>
        <sz val="10"/>
        <rFont val="Calibri"/>
        <family val="2"/>
        <scheme val="minor"/>
      </rPr>
      <t>)</t>
    </r>
  </si>
  <si>
    <r>
      <t>Utilities (</t>
    </r>
    <r>
      <rPr>
        <sz val="10"/>
        <color rgb="FFC00000"/>
        <rFont val="Calibri"/>
        <family val="2"/>
        <scheme val="minor"/>
      </rPr>
      <t>from Indirect Cost Proposal</t>
    </r>
    <r>
      <rPr>
        <sz val="10"/>
        <rFont val="Calibri"/>
        <family val="2"/>
        <scheme val="minor"/>
      </rPr>
      <t>)</t>
    </r>
  </si>
  <si>
    <r>
      <t xml:space="preserve"> Grounds Maintenance and Police (</t>
    </r>
    <r>
      <rPr>
        <sz val="10"/>
        <color rgb="FFC00000"/>
        <rFont val="Calibri"/>
        <family val="2"/>
        <scheme val="minor"/>
      </rPr>
      <t>from Indirect Cost Proposal</t>
    </r>
    <r>
      <rPr>
        <sz val="10"/>
        <rFont val="Calibri"/>
        <family val="2"/>
        <scheme val="minor"/>
      </rPr>
      <t>)</t>
    </r>
  </si>
  <si>
    <r>
      <t>Custodial and Building Maintenance (</t>
    </r>
    <r>
      <rPr>
        <sz val="10"/>
        <color rgb="FFC00000"/>
        <rFont val="Calibri"/>
        <family val="2"/>
        <scheme val="minor"/>
      </rPr>
      <t>Departmental</t>
    </r>
    <r>
      <rPr>
        <sz val="10"/>
        <rFont val="Calibri"/>
        <family val="2"/>
        <scheme val="minor"/>
      </rPr>
      <t>)</t>
    </r>
  </si>
  <si>
    <r>
      <t xml:space="preserve"> Grounds Maintenance and Police (</t>
    </r>
    <r>
      <rPr>
        <sz val="10"/>
        <color rgb="FFC00000"/>
        <rFont val="Calibri"/>
        <family val="2"/>
        <scheme val="minor"/>
      </rPr>
      <t>Departmental</t>
    </r>
    <r>
      <rPr>
        <sz val="10"/>
        <rFont val="Calibri"/>
        <family val="2"/>
        <scheme val="minor"/>
      </rPr>
      <t>)</t>
    </r>
  </si>
  <si>
    <r>
      <t>Utilities (</t>
    </r>
    <r>
      <rPr>
        <sz val="10"/>
        <color rgb="FFC00000"/>
        <rFont val="Calibri"/>
        <family val="2"/>
        <scheme val="minor"/>
      </rPr>
      <t>Departmental</t>
    </r>
    <r>
      <rPr>
        <sz val="10"/>
        <rFont val="Calibri"/>
        <family val="2"/>
        <scheme val="minor"/>
      </rPr>
      <t>)</t>
    </r>
  </si>
  <si>
    <r>
      <t>All Other Physical Plant Costs (</t>
    </r>
    <r>
      <rPr>
        <sz val="10"/>
        <color rgb="FFC00000"/>
        <rFont val="Calibri"/>
        <family val="2"/>
        <scheme val="minor"/>
      </rPr>
      <t>Departmental</t>
    </r>
    <r>
      <rPr>
        <sz val="10"/>
        <rFont val="Calibri"/>
        <family val="2"/>
        <scheme val="minor"/>
      </rPr>
      <t>)</t>
    </r>
  </si>
  <si>
    <t>Total Indirect Costs</t>
  </si>
  <si>
    <t>Net Income/(Loss)</t>
  </si>
  <si>
    <t>Net Income/ (Loss)</t>
  </si>
  <si>
    <t>Equipment Depr or Use Charge</t>
  </si>
  <si>
    <t>Operations &amp; Maintenance</t>
  </si>
  <si>
    <t>Revenue</t>
  </si>
  <si>
    <t>Salaries/ Wages</t>
  </si>
  <si>
    <t>Total (MTDC)</t>
  </si>
  <si>
    <t>Activity</t>
  </si>
  <si>
    <t>General Admin</t>
  </si>
  <si>
    <t>Dept Overhead</t>
  </si>
  <si>
    <t>(E) Total Expenditures (Adjusted per III A)</t>
  </si>
  <si>
    <t>(F) Percentage of Total Expenditures</t>
  </si>
  <si>
    <t>UNRELATED BUSINESS ACTIVITY</t>
  </si>
  <si>
    <t>III.  IDENTIFICATION OF UNRELATED BUSINESS EXPENDITURES</t>
  </si>
  <si>
    <t>IV.  IDENTIFICATION OF UNRELATED BUSINESS GROSS INCOME/LOSS BEFORE INDIRECT COSTS</t>
  </si>
  <si>
    <t>V.  INDIRECT COST ALLOCATION</t>
  </si>
  <si>
    <t>(C) Adjusted Revenue  (for use in calculating ratio)</t>
  </si>
  <si>
    <t>(B) Less Surcharge (for use in calculating ratio)</t>
  </si>
  <si>
    <t>(C) Adjusted Revenue (for use in calculating ratio)</t>
  </si>
  <si>
    <t xml:space="preserve">I.  REVENUE ALLOCATION BASIS - 1:  Actual Revenue Amounts </t>
  </si>
  <si>
    <t>EXPENDITURE ALLOCATION BASIS - 4:  Revenue Ratio based on percentage of total unrelated advertising revenue to total revenue (advertising and circulation) generated by the activity unit</t>
  </si>
  <si>
    <t>EXPENDITURE ALLOCATION BASIS - 4:  Revenue Ratio</t>
  </si>
  <si>
    <t>EXPENDITURE ALLOCATION BASIS - 4:  Revenue Ratio (used only in the absence of detailed accounting records)</t>
  </si>
  <si>
    <t>Example 3 -Business Weekly</t>
  </si>
  <si>
    <t>Computer Center</t>
  </si>
  <si>
    <t>FINANCIAL WORKSHEET - EXAMPLE 1 - COMPUTER CENTER</t>
  </si>
  <si>
    <t>Texas Cafeteria</t>
  </si>
  <si>
    <t>FINANCIAL WORKSHEET - EXAMPLE 2 - TEXAS CAFETERIA</t>
  </si>
  <si>
    <t>FINANCIAL WORKSHEET - EXAMPLE 3 - BUSINESS WEEKLY</t>
  </si>
  <si>
    <t>Financial Summary of Unrelated Revenue, Expenditures, and 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</si>
</sst>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\ ;[Red]\(#,##0\)"/>
  </numFmts>
  <fonts count="12" x14ac:knownFonts="1">
    <font>
      <sz val="10"/>
      <name val="Courier"/>
    </font>
    <font>
      <sz val="10"/>
      <name val="Arial"/>
      <family val="2"/>
    </font>
    <font>
      <sz val="10"/>
      <name val="Helv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12">
    <xf numFmtId="164" fontId="0" fillId="0" borderId="0" xfId="0"/>
    <xf numFmtId="164" fontId="3" fillId="0" borderId="0" xfId="0" applyFont="1"/>
    <xf numFmtId="164" fontId="3" fillId="0" borderId="0" xfId="0" quotePrefix="1" applyNumberFormat="1" applyFont="1" applyAlignment="1" applyProtection="1">
      <alignment horizontal="left"/>
      <protection locked="0"/>
    </xf>
    <xf numFmtId="164" fontId="5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Continuous"/>
      <protection locked="0"/>
    </xf>
    <xf numFmtId="164" fontId="6" fillId="0" borderId="0" xfId="0" applyFont="1"/>
    <xf numFmtId="164" fontId="3" fillId="0" borderId="0" xfId="0" applyNumberFormat="1" applyFont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1" xfId="0" quotePrefix="1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165" fontId="3" fillId="0" borderId="0" xfId="1" applyNumberFormat="1" applyFont="1"/>
    <xf numFmtId="164" fontId="3" fillId="0" borderId="1" xfId="0" applyFont="1" applyBorder="1"/>
    <xf numFmtId="164" fontId="5" fillId="0" borderId="2" xfId="0" applyNumberFormat="1" applyFont="1" applyBorder="1" applyProtection="1">
      <protection locked="0"/>
    </xf>
    <xf numFmtId="37" fontId="3" fillId="0" borderId="0" xfId="0" applyNumberFormat="1" applyFont="1" applyProtection="1">
      <protection locked="0"/>
    </xf>
    <xf numFmtId="37" fontId="6" fillId="0" borderId="1" xfId="0" applyNumberFormat="1" applyFont="1" applyBorder="1" applyProtection="1">
      <protection locked="0"/>
    </xf>
    <xf numFmtId="37" fontId="3" fillId="0" borderId="4" xfId="0" applyNumberFormat="1" applyFont="1" applyBorder="1" applyProtection="1">
      <protection locked="0"/>
    </xf>
    <xf numFmtId="37" fontId="3" fillId="0" borderId="0" xfId="0" applyNumberFormat="1" applyFont="1" applyBorder="1" applyProtection="1">
      <protection locked="0"/>
    </xf>
    <xf numFmtId="164" fontId="3" fillId="0" borderId="0" xfId="0" applyFont="1" applyBorder="1"/>
    <xf numFmtId="9" fontId="3" fillId="0" borderId="0" xfId="0" applyNumberFormat="1" applyFont="1" applyProtection="1"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quotePrefix="1" applyNumberFormat="1" applyFont="1" applyBorder="1" applyAlignment="1" applyProtection="1">
      <alignment horizontal="left"/>
      <protection locked="0"/>
    </xf>
    <xf numFmtId="164" fontId="3" fillId="0" borderId="0" xfId="0" quotePrefix="1" applyNumberFormat="1" applyFont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right"/>
      <protection locked="0"/>
    </xf>
    <xf numFmtId="37" fontId="3" fillId="0" borderId="1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9" fontId="3" fillId="0" borderId="0" xfId="3" applyFont="1" applyProtection="1">
      <protection locked="0"/>
    </xf>
    <xf numFmtId="10" fontId="3" fillId="0" borderId="0" xfId="0" applyNumberFormat="1" applyFont="1" applyProtection="1">
      <protection locked="0"/>
    </xf>
    <xf numFmtId="164" fontId="3" fillId="0" borderId="4" xfId="0" applyFont="1" applyBorder="1"/>
    <xf numFmtId="164" fontId="3" fillId="0" borderId="3" xfId="0" applyFont="1" applyBorder="1"/>
    <xf numFmtId="164" fontId="3" fillId="0" borderId="1" xfId="0" applyFont="1" applyBorder="1" applyAlignment="1">
      <alignment horizontal="center"/>
    </xf>
    <xf numFmtId="164" fontId="7" fillId="0" borderId="0" xfId="0" applyFont="1"/>
    <xf numFmtId="164" fontId="8" fillId="0" borderId="0" xfId="0" applyFont="1"/>
    <xf numFmtId="164" fontId="9" fillId="0" borderId="0" xfId="0" applyFont="1"/>
    <xf numFmtId="165" fontId="3" fillId="0" borderId="5" xfId="1" applyNumberFormat="1" applyFont="1" applyBorder="1"/>
    <xf numFmtId="165" fontId="3" fillId="0" borderId="0" xfId="1" applyNumberFormat="1" applyFont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quotePrefix="1" applyNumberFormat="1" applyFont="1" applyBorder="1" applyAlignment="1" applyProtection="1">
      <alignment horizontal="left"/>
      <protection locked="0"/>
    </xf>
    <xf numFmtId="37" fontId="6" fillId="0" borderId="0" xfId="0" applyNumberFormat="1" applyFont="1" applyFill="1" applyProtection="1">
      <protection locked="0"/>
    </xf>
    <xf numFmtId="0" fontId="4" fillId="0" borderId="0" xfId="2" applyFont="1" applyAlignment="1">
      <alignment horizontal="center"/>
    </xf>
    <xf numFmtId="3" fontId="3" fillId="0" borderId="0" xfId="2" applyNumberFormat="1" applyFont="1"/>
    <xf numFmtId="166" fontId="3" fillId="0" borderId="0" xfId="2" applyNumberFormat="1" applyFont="1"/>
    <xf numFmtId="3" fontId="4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4" fillId="0" borderId="0" xfId="2" applyFont="1"/>
    <xf numFmtId="0" fontId="3" fillId="0" borderId="0" xfId="2" applyFont="1"/>
    <xf numFmtId="9" fontId="3" fillId="0" borderId="0" xfId="2" applyNumberFormat="1" applyFont="1"/>
    <xf numFmtId="166" fontId="3" fillId="0" borderId="5" xfId="2" applyNumberFormat="1" applyFont="1" applyBorder="1"/>
    <xf numFmtId="3" fontId="6" fillId="0" borderId="0" xfId="2" applyNumberFormat="1" applyFont="1"/>
    <xf numFmtId="3" fontId="3" fillId="0" borderId="2" xfId="2" applyNumberFormat="1" applyFont="1" applyBorder="1"/>
    <xf numFmtId="0" fontId="3" fillId="0" borderId="0" xfId="2" applyFont="1" applyBorder="1"/>
    <xf numFmtId="3" fontId="3" fillId="0" borderId="0" xfId="2" applyNumberFormat="1" applyFont="1" applyBorder="1"/>
    <xf numFmtId="10" fontId="6" fillId="0" borderId="0" xfId="2" applyNumberFormat="1" applyFont="1"/>
    <xf numFmtId="3" fontId="3" fillId="0" borderId="0" xfId="2" applyNumberFormat="1" applyFont="1" applyAlignment="1">
      <alignment horizontal="right"/>
    </xf>
    <xf numFmtId="0" fontId="3" fillId="0" borderId="0" xfId="2" quotePrefix="1" applyFont="1"/>
    <xf numFmtId="4" fontId="3" fillId="0" borderId="0" xfId="2" applyNumberFormat="1" applyFont="1"/>
    <xf numFmtId="166" fontId="3" fillId="0" borderId="0" xfId="2" applyNumberFormat="1" applyFont="1" applyBorder="1"/>
    <xf numFmtId="0" fontId="10" fillId="0" borderId="0" xfId="2" applyFont="1" applyAlignment="1"/>
    <xf numFmtId="37" fontId="5" fillId="0" borderId="0" xfId="0" applyNumberFormat="1" applyFont="1" applyProtection="1">
      <protection locked="0"/>
    </xf>
    <xf numFmtId="164" fontId="3" fillId="0" borderId="1" xfId="0" quotePrefix="1" applyNumberFormat="1" applyFont="1" applyBorder="1" applyAlignment="1" applyProtection="1">
      <alignment horizontal="centerContinuous"/>
      <protection locked="0"/>
    </xf>
    <xf numFmtId="164" fontId="3" fillId="0" borderId="1" xfId="0" applyNumberFormat="1" applyFont="1" applyBorder="1" applyAlignment="1" applyProtection="1">
      <alignment horizontal="centerContinuous"/>
      <protection locked="0"/>
    </xf>
    <xf numFmtId="37" fontId="3" fillId="0" borderId="1" xfId="0" quotePrefix="1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Continuous"/>
      <protection locked="0"/>
    </xf>
    <xf numFmtId="164" fontId="5" fillId="0" borderId="1" xfId="0" quotePrefix="1" applyNumberFormat="1" applyFont="1" applyBorder="1" applyAlignment="1" applyProtection="1">
      <alignment horizontal="centerContinuous"/>
      <protection locked="0"/>
    </xf>
    <xf numFmtId="37" fontId="5" fillId="0" borderId="1" xfId="0" applyNumberFormat="1" applyFont="1" applyBorder="1" applyProtection="1">
      <protection locked="0"/>
    </xf>
    <xf numFmtId="164" fontId="3" fillId="0" borderId="0" xfId="0" quotePrefix="1" applyNumberFormat="1" applyFont="1" applyBorder="1" applyAlignment="1" applyProtection="1">
      <alignment horizontal="centerContinuous"/>
      <protection locked="0"/>
    </xf>
    <xf numFmtId="164" fontId="3" fillId="0" borderId="0" xfId="0" applyNumberFormat="1" applyFont="1" applyBorder="1" applyAlignment="1" applyProtection="1">
      <alignment horizontal="centerContinuous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37" fontId="3" fillId="0" borderId="0" xfId="0" applyNumberFormat="1" applyFont="1" applyAlignment="1" applyProtection="1">
      <alignment wrapText="1"/>
      <protection locked="0"/>
    </xf>
    <xf numFmtId="37" fontId="3" fillId="0" borderId="1" xfId="0" applyNumberFormat="1" applyFont="1" applyBorder="1" applyAlignment="1" applyProtection="1">
      <alignment horizontal="center" wrapText="1"/>
      <protection locked="0"/>
    </xf>
    <xf numFmtId="37" fontId="3" fillId="0" borderId="0" xfId="0" applyNumberFormat="1" applyFont="1" applyBorder="1" applyAlignment="1" applyProtection="1">
      <alignment horizontal="center" wrapText="1"/>
      <protection locked="0"/>
    </xf>
    <xf numFmtId="37" fontId="3" fillId="0" borderId="0" xfId="0" applyNumberFormat="1" applyFont="1" applyAlignment="1" applyProtection="1">
      <alignment horizontal="center" wrapText="1"/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quotePrefix="1" applyNumberFormat="1" applyFont="1" applyAlignment="1" applyProtection="1">
      <alignment horizontal="left"/>
      <protection locked="0"/>
    </xf>
    <xf numFmtId="37" fontId="5" fillId="0" borderId="2" xfId="0" applyNumberFormat="1" applyFont="1" applyBorder="1" applyProtection="1">
      <protection locked="0"/>
    </xf>
    <xf numFmtId="37" fontId="5" fillId="0" borderId="3" xfId="0" applyNumberFormat="1" applyFont="1" applyBorder="1" applyProtection="1">
      <protection locked="0"/>
    </xf>
    <xf numFmtId="164" fontId="3" fillId="0" borderId="0" xfId="0" applyFont="1" applyFill="1"/>
    <xf numFmtId="37" fontId="3" fillId="0" borderId="1" xfId="0" applyNumberFormat="1" applyFont="1" applyFill="1" applyBorder="1" applyProtection="1">
      <protection locked="0"/>
    </xf>
    <xf numFmtId="37" fontId="3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0" fontId="4" fillId="0" borderId="0" xfId="2" applyFont="1" applyFill="1"/>
    <xf numFmtId="0" fontId="3" fillId="0" borderId="0" xfId="2" applyFont="1" applyFill="1"/>
    <xf numFmtId="3" fontId="3" fillId="0" borderId="0" xfId="2" applyNumberFormat="1" applyFont="1" applyFill="1"/>
    <xf numFmtId="166" fontId="3" fillId="0" borderId="4" xfId="2" applyNumberFormat="1" applyFont="1" applyFill="1" applyBorder="1"/>
    <xf numFmtId="0" fontId="3" fillId="0" borderId="0" xfId="2" applyFont="1" applyFill="1" applyBorder="1"/>
    <xf numFmtId="164" fontId="3" fillId="0" borderId="0" xfId="0" applyFont="1" applyFill="1" applyBorder="1"/>
    <xf numFmtId="165" fontId="3" fillId="0" borderId="4" xfId="1" applyNumberFormat="1" applyFont="1" applyFill="1" applyBorder="1"/>
    <xf numFmtId="165" fontId="3" fillId="0" borderId="0" xfId="1" applyNumberFormat="1" applyFont="1" applyFill="1"/>
    <xf numFmtId="164" fontId="4" fillId="0" borderId="0" xfId="0" applyFont="1" applyFill="1"/>
    <xf numFmtId="37" fontId="3" fillId="0" borderId="1" xfId="0" applyNumberFormat="1" applyFont="1" applyBorder="1" applyAlignment="1" applyProtection="1">
      <alignment horizontal="center"/>
      <protection locked="0"/>
    </xf>
    <xf numFmtId="37" fontId="3" fillId="0" borderId="1" xfId="0" quotePrefix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quotePrefix="1" applyNumberFormat="1" applyFont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_ind_cost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>
      <selection activeCell="H20" sqref="H19:H20"/>
    </sheetView>
  </sheetViews>
  <sheetFormatPr defaultRowHeight="12.75" x14ac:dyDescent="0.2"/>
  <cols>
    <col min="1" max="1" width="21" style="1" customWidth="1"/>
    <col min="2" max="2" width="9" style="1"/>
    <col min="3" max="3" width="1.625" style="1" customWidth="1"/>
    <col min="4" max="4" width="9" style="1"/>
    <col min="5" max="5" width="1.625" style="1" customWidth="1"/>
    <col min="6" max="6" width="9" style="1"/>
    <col min="7" max="7" width="1.625" style="1" customWidth="1"/>
    <col min="8" max="8" width="9" style="1"/>
    <col min="9" max="9" width="1.625" style="1" customWidth="1"/>
    <col min="10" max="10" width="9" style="1"/>
    <col min="11" max="11" width="1.625" style="1" customWidth="1"/>
    <col min="12" max="12" width="9" style="1"/>
    <col min="13" max="13" width="1.625" style="1" customWidth="1"/>
    <col min="14" max="14" width="9" style="1"/>
    <col min="15" max="15" width="1.625" style="1" customWidth="1"/>
    <col min="16" max="16" width="9.625" style="1" customWidth="1"/>
    <col min="17" max="17" width="1.625" style="1" customWidth="1"/>
    <col min="18" max="18" width="9.125" style="1" customWidth="1"/>
    <col min="19" max="19" width="1.625" style="1" customWidth="1"/>
    <col min="20" max="20" width="9" style="1"/>
    <col min="21" max="21" width="1.625" style="1" customWidth="1"/>
    <col min="22" max="22" width="9" style="1"/>
    <col min="23" max="23" width="1.625" style="1" customWidth="1"/>
    <col min="24" max="16384" width="9" style="1"/>
  </cols>
  <sheetData>
    <row r="1" spans="1:24" x14ac:dyDescent="0.2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x14ac:dyDescent="0.2">
      <c r="A2" s="106" t="s">
        <v>198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x14ac:dyDescent="0.2">
      <c r="A3" s="106" t="s">
        <v>131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x14ac:dyDescent="0.2">
      <c r="A6" s="3"/>
      <c r="B6" s="8" t="s">
        <v>27</v>
      </c>
      <c r="C6" s="10"/>
      <c r="D6" s="69" t="s">
        <v>134</v>
      </c>
      <c r="E6" s="70"/>
      <c r="F6" s="70"/>
      <c r="G6" s="70"/>
      <c r="H6" s="70"/>
      <c r="I6" s="70" t="s">
        <v>18</v>
      </c>
      <c r="J6" s="70" t="s">
        <v>18</v>
      </c>
      <c r="K6" s="22"/>
      <c r="L6" s="105" t="s">
        <v>5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68"/>
      <c r="X6" s="71" t="s">
        <v>6</v>
      </c>
    </row>
    <row r="7" spans="1:2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68"/>
      <c r="W7" s="68"/>
    </row>
    <row r="8" spans="1:24" x14ac:dyDescent="0.2">
      <c r="A8" s="3"/>
      <c r="B8" s="3"/>
      <c r="C8" s="3"/>
      <c r="D8" s="69" t="s">
        <v>1</v>
      </c>
      <c r="E8" s="72"/>
      <c r="F8" s="73"/>
      <c r="G8" s="73"/>
      <c r="H8" s="73"/>
      <c r="I8" s="72" t="s">
        <v>18</v>
      </c>
      <c r="J8" s="72" t="s">
        <v>18</v>
      </c>
      <c r="K8" s="68"/>
      <c r="L8" s="104" t="s">
        <v>135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68"/>
      <c r="X8" s="74"/>
    </row>
    <row r="9" spans="1:24" x14ac:dyDescent="0.2">
      <c r="A9" s="10"/>
      <c r="B9" s="10"/>
      <c r="C9" s="10"/>
      <c r="D9" s="75"/>
      <c r="E9" s="76"/>
      <c r="F9" s="75"/>
      <c r="G9" s="75"/>
      <c r="H9" s="75"/>
      <c r="I9" s="76"/>
      <c r="J9" s="76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77"/>
      <c r="W9" s="22"/>
      <c r="X9" s="22"/>
    </row>
    <row r="10" spans="1:24" ht="51" x14ac:dyDescent="0.2">
      <c r="A10" s="46" t="s">
        <v>176</v>
      </c>
      <c r="B10" s="78" t="s">
        <v>173</v>
      </c>
      <c r="C10" s="79"/>
      <c r="D10" s="78" t="s">
        <v>174</v>
      </c>
      <c r="E10" s="79"/>
      <c r="F10" s="78" t="s">
        <v>141</v>
      </c>
      <c r="G10" s="79"/>
      <c r="H10" s="78" t="s">
        <v>49</v>
      </c>
      <c r="I10" s="79"/>
      <c r="J10" s="78" t="s">
        <v>175</v>
      </c>
      <c r="K10" s="80"/>
      <c r="L10" s="81" t="s">
        <v>64</v>
      </c>
      <c r="M10" s="82"/>
      <c r="N10" s="81" t="s">
        <v>171</v>
      </c>
      <c r="O10" s="80"/>
      <c r="P10" s="81" t="s">
        <v>172</v>
      </c>
      <c r="Q10" s="82"/>
      <c r="R10" s="81" t="s">
        <v>177</v>
      </c>
      <c r="S10" s="82"/>
      <c r="T10" s="81" t="s">
        <v>178</v>
      </c>
      <c r="U10" s="82"/>
      <c r="V10" s="81" t="s">
        <v>168</v>
      </c>
      <c r="W10" s="83" t="s">
        <v>136</v>
      </c>
      <c r="X10" s="81" t="s">
        <v>170</v>
      </c>
    </row>
    <row r="11" spans="1:24" x14ac:dyDescent="0.2">
      <c r="A11" s="3"/>
      <c r="B11" s="3"/>
      <c r="C11" s="3"/>
      <c r="D11" s="68"/>
      <c r="E11" s="68"/>
      <c r="F11" s="68"/>
      <c r="G11" s="68"/>
      <c r="H11" s="68"/>
      <c r="I11" s="68"/>
      <c r="J11" s="68"/>
      <c r="K11" s="6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84"/>
      <c r="W11" s="77"/>
      <c r="X11" s="84"/>
    </row>
    <row r="12" spans="1:24" x14ac:dyDescent="0.2">
      <c r="A12" s="7" t="s">
        <v>28</v>
      </c>
      <c r="B12" s="10"/>
      <c r="C12" s="1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84"/>
      <c r="W12" s="77"/>
      <c r="X12" s="84"/>
    </row>
    <row r="13" spans="1:24" x14ac:dyDescent="0.2">
      <c r="A13" s="10"/>
      <c r="B13" s="10"/>
      <c r="C13" s="10"/>
      <c r="D13" s="22"/>
      <c r="E13" s="22"/>
      <c r="F13" s="22"/>
      <c r="G13" s="22"/>
      <c r="H13" s="22"/>
      <c r="I13" s="22"/>
      <c r="J13" s="22"/>
      <c r="K13" s="22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x14ac:dyDescent="0.2">
      <c r="A14" s="7" t="str">
        <f>+'Example 1-General'!C5</f>
        <v>Computer Center</v>
      </c>
      <c r="B14" s="22">
        <f>+'Example 1-General'!H26</f>
        <v>3000</v>
      </c>
      <c r="C14" s="10"/>
      <c r="D14" s="22">
        <f>+'Example 1-General'!H47</f>
        <v>1000</v>
      </c>
      <c r="E14" s="22"/>
      <c r="F14" s="22">
        <f>+'Example 1-General'!J47</f>
        <v>600</v>
      </c>
      <c r="G14" s="22"/>
      <c r="H14" s="22">
        <f>+'Example 1-General'!L47</f>
        <v>200</v>
      </c>
      <c r="I14" s="22"/>
      <c r="J14" s="22">
        <f>SUM(D14:H14)</f>
        <v>1800</v>
      </c>
      <c r="K14" s="22"/>
      <c r="L14" s="22">
        <f>+'Example 1-General'!L115</f>
        <v>350</v>
      </c>
      <c r="M14" s="22"/>
      <c r="N14" s="22">
        <f>+'Example 1-General'!L100</f>
        <v>76.02</v>
      </c>
      <c r="O14" s="22"/>
      <c r="P14" s="22">
        <f>+'Example 1-General'!L144</f>
        <v>1030</v>
      </c>
      <c r="Q14" s="22"/>
      <c r="R14" s="22">
        <f>+'Example 1-General'!L89</f>
        <v>130</v>
      </c>
      <c r="S14" s="22"/>
      <c r="T14" s="22">
        <f>+'Example 1-General'!L81</f>
        <v>800</v>
      </c>
      <c r="U14" s="68"/>
      <c r="V14" s="22">
        <f>SUM(L14:T14)</f>
        <v>2386.02</v>
      </c>
      <c r="W14" s="17"/>
      <c r="X14" s="22">
        <f>+B14-J14-V14</f>
        <v>-1186.02</v>
      </c>
    </row>
    <row r="15" spans="1:24" x14ac:dyDescent="0.2">
      <c r="A15" s="7" t="str">
        <f>+'Example 2-General'!C5</f>
        <v>Texas Cafeteria</v>
      </c>
      <c r="B15" s="22">
        <f>+'Example 2-General'!H26</f>
        <v>3000</v>
      </c>
      <c r="C15" s="10"/>
      <c r="D15" s="22">
        <f>+'Example 2-General'!H47</f>
        <v>1000</v>
      </c>
      <c r="E15" s="22"/>
      <c r="F15" s="22">
        <f>+'Example 2-General'!J47</f>
        <v>600</v>
      </c>
      <c r="G15" s="22"/>
      <c r="H15" s="22">
        <f>+'Example 2-General'!L47</f>
        <v>200</v>
      </c>
      <c r="I15" s="22"/>
      <c r="J15" s="22">
        <f>SUM(D15:H15)</f>
        <v>1800</v>
      </c>
      <c r="K15" s="22"/>
      <c r="L15" s="22">
        <f>+'Example 2-General'!L115</f>
        <v>3500</v>
      </c>
      <c r="M15" s="22"/>
      <c r="N15" s="22">
        <f>+'Example 2-General'!L100</f>
        <v>76.02</v>
      </c>
      <c r="O15" s="22"/>
      <c r="P15" s="22">
        <f>+'Example 2-General'!L144</f>
        <v>10290</v>
      </c>
      <c r="Q15" s="22"/>
      <c r="R15" s="22">
        <f>+'Example 2-General'!L89</f>
        <v>130</v>
      </c>
      <c r="S15" s="22"/>
      <c r="T15" s="22">
        <f>+'Example 2-General'!L81</f>
        <v>800</v>
      </c>
      <c r="U15" s="68"/>
      <c r="V15" s="22">
        <f>SUM(L15:T15)</f>
        <v>14796.02</v>
      </c>
      <c r="W15" s="17"/>
      <c r="X15" s="22">
        <f>+B15-J15-V15</f>
        <v>-13596.02</v>
      </c>
    </row>
    <row r="16" spans="1:24" x14ac:dyDescent="0.2">
      <c r="A16" s="7"/>
      <c r="B16" s="22"/>
      <c r="C16" s="10"/>
      <c r="D16" s="22"/>
      <c r="E16" s="22"/>
      <c r="F16" s="22"/>
      <c r="G16" s="22"/>
      <c r="H16" s="22"/>
      <c r="I16" s="22"/>
      <c r="J16" s="22"/>
      <c r="K16" s="22"/>
      <c r="L16" s="33"/>
      <c r="M16" s="22"/>
      <c r="N16" s="33"/>
      <c r="O16" s="22"/>
      <c r="P16" s="33"/>
      <c r="Q16" s="22"/>
      <c r="R16" s="33"/>
      <c r="S16" s="22"/>
      <c r="T16" s="33"/>
      <c r="U16" s="68"/>
      <c r="V16" s="22"/>
      <c r="W16" s="17"/>
      <c r="X16" s="22"/>
    </row>
    <row r="17" spans="1:24" x14ac:dyDescent="0.2">
      <c r="A17" s="85"/>
      <c r="B17" s="21"/>
      <c r="C17" s="3"/>
      <c r="D17" s="21"/>
      <c r="E17" s="68"/>
      <c r="F17" s="21"/>
      <c r="G17" s="68"/>
      <c r="H17" s="21"/>
      <c r="I17" s="68"/>
      <c r="J17" s="21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86"/>
      <c r="W17" s="68"/>
      <c r="X17" s="86"/>
    </row>
    <row r="18" spans="1:24" ht="13.5" thickBot="1" x14ac:dyDescent="0.25">
      <c r="A18" s="14" t="s">
        <v>29</v>
      </c>
      <c r="B18" s="22">
        <f>SUM(B14:B17)</f>
        <v>6000</v>
      </c>
      <c r="C18" s="10"/>
      <c r="D18" s="22">
        <f>SUM(D14:D17)</f>
        <v>2000</v>
      </c>
      <c r="E18" s="22"/>
      <c r="F18" s="22">
        <f>SUM(F14:F17)</f>
        <v>1200</v>
      </c>
      <c r="G18" s="22"/>
      <c r="H18" s="22">
        <f>SUM(H14:H17)</f>
        <v>400</v>
      </c>
      <c r="I18" s="22"/>
      <c r="J18" s="22">
        <f>SUM(J14:J17)</f>
        <v>3600</v>
      </c>
      <c r="K18" s="22"/>
      <c r="L18" s="24">
        <v>5878.1248315954917</v>
      </c>
      <c r="M18" s="22"/>
      <c r="N18" s="24">
        <v>2458.895440587286</v>
      </c>
      <c r="O18" s="22"/>
      <c r="P18" s="24">
        <v>14707.875801249333</v>
      </c>
      <c r="Q18" s="22"/>
      <c r="R18" s="24">
        <v>4327.2921739899048</v>
      </c>
      <c r="S18" s="22"/>
      <c r="T18" s="24">
        <v>8800</v>
      </c>
      <c r="U18" s="22"/>
      <c r="V18" s="22">
        <v>36172.188247422011</v>
      </c>
      <c r="W18" s="22"/>
      <c r="X18" s="22">
        <v>-16420.188247422011</v>
      </c>
    </row>
    <row r="19" spans="1:24" ht="13.5" thickTop="1" x14ac:dyDescent="0.2">
      <c r="A19" s="85"/>
      <c r="B19" s="87"/>
      <c r="C19" s="3"/>
      <c r="D19" s="87"/>
      <c r="E19" s="68"/>
      <c r="F19" s="87"/>
      <c r="G19" s="68"/>
      <c r="H19" s="87"/>
      <c r="I19" s="68"/>
      <c r="J19" s="8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87"/>
      <c r="W19" s="68"/>
      <c r="X19" s="87"/>
    </row>
    <row r="20" spans="1:24" x14ac:dyDescent="0.2"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x14ac:dyDescent="0.2">
      <c r="A21" s="1" t="s">
        <v>127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4" x14ac:dyDescent="0.2"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s="88" customFormat="1" x14ac:dyDescent="0.2">
      <c r="A23" s="88" t="s">
        <v>129</v>
      </c>
      <c r="B23" s="89">
        <f>+'Example 3-Advertising'!G25</f>
        <v>30000</v>
      </c>
      <c r="D23" s="89">
        <f>+'Example 3-Advertising'!G54*'Example 3-Advertising'!M56</f>
        <v>2500</v>
      </c>
      <c r="F23" s="89">
        <f>+'Example 3-Advertising'!I54*'Example 3-Advertising'!M56</f>
        <v>1000</v>
      </c>
      <c r="H23" s="89">
        <f>+'Example 3-Advertising'!K54*'Example 3-Advertising'!M56</f>
        <v>10500</v>
      </c>
      <c r="J23" s="89">
        <f>SUM(D23:I23)</f>
        <v>14000</v>
      </c>
      <c r="L23" s="89">
        <f>+'Example 3-Advertising'!M84</f>
        <v>0</v>
      </c>
      <c r="M23" s="90"/>
      <c r="N23" s="89">
        <f>+'Example 3-Advertising'!M85</f>
        <v>0</v>
      </c>
      <c r="O23" s="90"/>
      <c r="P23" s="89">
        <f>+'Example 3-Advertising'!M86</f>
        <v>0</v>
      </c>
      <c r="Q23" s="90"/>
      <c r="R23" s="89">
        <f>+'Example 3-Advertising'!M87</f>
        <v>1136</v>
      </c>
      <c r="S23" s="90"/>
      <c r="T23" s="89">
        <f>+'Example 3-Advertising'!M88</f>
        <v>1994</v>
      </c>
      <c r="U23" s="91"/>
      <c r="V23" s="89">
        <f>SUM(L23:T23)</f>
        <v>3130</v>
      </c>
      <c r="W23" s="91"/>
      <c r="X23" s="89">
        <f>+B23-J23-V23</f>
        <v>12870</v>
      </c>
    </row>
    <row r="24" spans="1:24" x14ac:dyDescent="0.2">
      <c r="A24" s="85"/>
    </row>
    <row r="25" spans="1:24" ht="13.5" thickBot="1" x14ac:dyDescent="0.25">
      <c r="A25" s="14" t="s">
        <v>29</v>
      </c>
      <c r="B25" s="24">
        <v>30000</v>
      </c>
      <c r="D25" s="24">
        <v>2500</v>
      </c>
      <c r="F25" s="24">
        <v>1000</v>
      </c>
      <c r="H25" s="24">
        <v>10500</v>
      </c>
      <c r="J25" s="24">
        <v>14000</v>
      </c>
      <c r="L25" s="24">
        <v>0</v>
      </c>
      <c r="N25" s="24">
        <v>0</v>
      </c>
      <c r="P25" s="24">
        <v>0</v>
      </c>
      <c r="R25" s="24">
        <v>1136.0992549428574</v>
      </c>
      <c r="T25" s="24">
        <v>1993.5922935503638</v>
      </c>
      <c r="V25" s="24">
        <v>3129.6915484932215</v>
      </c>
      <c r="X25" s="24">
        <v>12870.308451506779</v>
      </c>
    </row>
    <row r="26" spans="1:24" ht="13.5" thickTop="1" x14ac:dyDescent="0.2"/>
    <row r="28" spans="1:24" x14ac:dyDescent="0.2">
      <c r="A28" s="1" t="s">
        <v>128</v>
      </c>
    </row>
    <row r="30" spans="1:24" s="88" customFormat="1" x14ac:dyDescent="0.2">
      <c r="A30" s="88" t="s">
        <v>129</v>
      </c>
      <c r="B30" s="89">
        <f>+'Example 3-Advertising'!O62+'Example 3-Advertising'!Q62</f>
        <v>30000</v>
      </c>
      <c r="D30" s="89">
        <f>+'Example 3-Advertising'!O65+'Example 3-Advertising'!Q65</f>
        <v>2500</v>
      </c>
      <c r="F30" s="89">
        <f>+'Example 3-Advertising'!O66+'Example 3-Advertising'!Q66</f>
        <v>1000</v>
      </c>
      <c r="H30" s="89">
        <f>+'Example 3-Advertising'!O67+'Example 3-Advertising'!Q67</f>
        <v>10500</v>
      </c>
      <c r="J30" s="89">
        <f>SUM(D30:H30)</f>
        <v>14000</v>
      </c>
      <c r="L30" s="89">
        <f>+'Example 3-Advertising'!O84+'Example 3-Advertising'!Q84</f>
        <v>0</v>
      </c>
      <c r="M30" s="90"/>
      <c r="N30" s="89">
        <f>+'Example 3-Advertising'!O85+'Example 3-Advertising'!Q85</f>
        <v>0</v>
      </c>
      <c r="O30" s="90"/>
      <c r="P30" s="89">
        <f>+'Example 3-Advertising'!O86+'Example 3-Advertising'!Q86</f>
        <v>0</v>
      </c>
      <c r="Q30" s="90"/>
      <c r="R30" s="89">
        <f>+'Example 3-Advertising'!O87+'Example 3-Advertising'!Q87</f>
        <v>1136</v>
      </c>
      <c r="S30" s="90"/>
      <c r="T30" s="89">
        <f>+'Example 3-Advertising'!O88+'Example 3-Advertising'!Q88</f>
        <v>1994</v>
      </c>
      <c r="U30" s="91"/>
      <c r="V30" s="89">
        <f>SUM(L30:T30)</f>
        <v>3130</v>
      </c>
      <c r="W30" s="92"/>
      <c r="X30" s="89">
        <f>+B30-J30-V30</f>
        <v>12870</v>
      </c>
    </row>
    <row r="31" spans="1:24" x14ac:dyDescent="0.2">
      <c r="A31" s="85"/>
    </row>
    <row r="32" spans="1:24" ht="13.5" thickBot="1" x14ac:dyDescent="0.25">
      <c r="A32" s="14" t="s">
        <v>29</v>
      </c>
      <c r="B32" s="24">
        <f>SUM(B30:B31)</f>
        <v>30000</v>
      </c>
      <c r="D32" s="24">
        <f>SUM(D30:D31)</f>
        <v>2500</v>
      </c>
      <c r="F32" s="24">
        <f>SUM(F30:F31)</f>
        <v>1000</v>
      </c>
      <c r="H32" s="24">
        <f>SUM(H30:H31)</f>
        <v>10500</v>
      </c>
      <c r="J32" s="24">
        <f>SUM(J30:J31)</f>
        <v>14000</v>
      </c>
      <c r="L32" s="24">
        <v>0</v>
      </c>
      <c r="N32" s="24">
        <v>0</v>
      </c>
      <c r="P32" s="24">
        <v>0</v>
      </c>
      <c r="R32" s="24">
        <v>1136.0992549428574</v>
      </c>
      <c r="T32" s="24">
        <v>1993.5922935503638</v>
      </c>
      <c r="V32" s="24">
        <v>3129.6915484932215</v>
      </c>
      <c r="X32" s="24">
        <v>12870.308451506779</v>
      </c>
    </row>
    <row r="33" ht="13.5" thickTop="1" x14ac:dyDescent="0.2"/>
  </sheetData>
  <mergeCells count="5">
    <mergeCell ref="L8:V8"/>
    <mergeCell ref="L6:V6"/>
    <mergeCell ref="A1:X1"/>
    <mergeCell ref="A2:X2"/>
    <mergeCell ref="A3:X3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151"/>
  <sheetViews>
    <sheetView workbookViewId="0">
      <selection activeCell="H19" sqref="H19"/>
    </sheetView>
  </sheetViews>
  <sheetFormatPr defaultColWidth="9.625" defaultRowHeight="12.75" x14ac:dyDescent="0.2"/>
  <cols>
    <col min="1" max="1" width="4.875" style="1" customWidth="1"/>
    <col min="2" max="2" width="8.5" style="1" customWidth="1"/>
    <col min="3" max="3" width="2.625" style="1" customWidth="1"/>
    <col min="4" max="4" width="18.5" style="1" bestFit="1" customWidth="1"/>
    <col min="5" max="5" width="2.625" style="1" customWidth="1"/>
    <col min="6" max="6" width="12.625" style="1" customWidth="1"/>
    <col min="7" max="7" width="2.625" style="1" customWidth="1"/>
    <col min="8" max="8" width="11.625" style="1" customWidth="1"/>
    <col min="9" max="9" width="2.625" style="1" customWidth="1"/>
    <col min="10" max="10" width="11.625" style="1" customWidth="1"/>
    <col min="11" max="11" width="2.625" style="1" customWidth="1"/>
    <col min="12" max="12" width="10.5" style="1" bestFit="1" customWidth="1"/>
    <col min="13" max="13" width="2.625" style="1" customWidth="1"/>
    <col min="14" max="14" width="9.625" style="1" customWidth="1"/>
    <col min="15" max="15" width="2.625" style="1" customWidth="1"/>
    <col min="16" max="16" width="13.25" style="1" bestFit="1" customWidth="1"/>
    <col min="17" max="17" width="2.625" style="1" customWidth="1"/>
    <col min="18" max="16384" width="9.625" style="1"/>
  </cols>
  <sheetData>
    <row r="1" spans="1:10" x14ac:dyDescent="0.2">
      <c r="A1" s="109" t="str">
        <f>+Summary!A1</f>
        <v>U.T. AT ANYWHERE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">
      <c r="A2" s="109" t="s">
        <v>194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9" t="s">
        <v>181</v>
      </c>
      <c r="B3" s="109"/>
      <c r="C3" s="109"/>
      <c r="D3" s="109"/>
      <c r="E3" s="109"/>
      <c r="F3" s="109"/>
      <c r="G3" s="109"/>
      <c r="H3" s="109"/>
      <c r="I3" s="109"/>
      <c r="J3" s="109"/>
    </row>
    <row r="5" spans="1:10" x14ac:dyDescent="0.2">
      <c r="A5" s="7" t="s">
        <v>38</v>
      </c>
      <c r="B5" s="7"/>
      <c r="C5" s="6" t="s">
        <v>193</v>
      </c>
    </row>
    <row r="7" spans="1:10" x14ac:dyDescent="0.2">
      <c r="A7" s="7"/>
      <c r="B7" s="7"/>
    </row>
    <row r="8" spans="1:10" x14ac:dyDescent="0.2">
      <c r="A8" s="93" t="s">
        <v>188</v>
      </c>
      <c r="B8" s="7"/>
    </row>
    <row r="9" spans="1:10" x14ac:dyDescent="0.2">
      <c r="A9" s="7"/>
      <c r="B9" s="7"/>
    </row>
    <row r="10" spans="1:10" x14ac:dyDescent="0.2">
      <c r="A10" s="93" t="s">
        <v>2</v>
      </c>
      <c r="B10" s="7"/>
    </row>
    <row r="11" spans="1:10" x14ac:dyDescent="0.2">
      <c r="B11" s="7"/>
    </row>
    <row r="13" spans="1:10" x14ac:dyDescent="0.2">
      <c r="A13" s="8" t="s">
        <v>3</v>
      </c>
      <c r="B13" s="8"/>
      <c r="C13" s="9"/>
      <c r="D13" s="9"/>
      <c r="E13" s="10"/>
      <c r="F13" s="8" t="s">
        <v>4</v>
      </c>
      <c r="G13" s="10"/>
      <c r="H13" s="8" t="s">
        <v>5</v>
      </c>
      <c r="I13" s="10"/>
      <c r="J13" s="8" t="s">
        <v>6</v>
      </c>
    </row>
    <row r="14" spans="1:10" x14ac:dyDescent="0.2">
      <c r="A14" s="12"/>
      <c r="B14" s="12"/>
      <c r="C14" s="13"/>
      <c r="D14" s="13"/>
      <c r="E14" s="10"/>
      <c r="F14" s="12"/>
      <c r="G14" s="10"/>
      <c r="H14" s="12"/>
      <c r="I14" s="10"/>
      <c r="J14" s="12"/>
    </row>
    <row r="15" spans="1:10" x14ac:dyDescent="0.2">
      <c r="A15" s="10"/>
      <c r="B15" s="10"/>
      <c r="C15" s="10"/>
      <c r="D15" s="14" t="s">
        <v>132</v>
      </c>
      <c r="E15" s="10"/>
      <c r="F15" s="14" t="s">
        <v>7</v>
      </c>
      <c r="G15" s="10"/>
      <c r="H15" s="14" t="s">
        <v>8</v>
      </c>
      <c r="I15" s="10"/>
      <c r="J15" s="14" t="s">
        <v>9</v>
      </c>
    </row>
    <row r="16" spans="1:10" x14ac:dyDescent="0.2">
      <c r="A16" s="110" t="s">
        <v>32</v>
      </c>
      <c r="B16" s="110"/>
      <c r="C16" s="10"/>
      <c r="D16" s="8" t="s">
        <v>133</v>
      </c>
      <c r="E16" s="10"/>
      <c r="F16" s="8" t="s">
        <v>0</v>
      </c>
      <c r="G16" s="10"/>
      <c r="H16" s="8" t="s">
        <v>0</v>
      </c>
      <c r="I16" s="10"/>
      <c r="J16" s="8" t="s">
        <v>0</v>
      </c>
    </row>
    <row r="17" spans="1:12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2" x14ac:dyDescent="0.2">
      <c r="A18" s="15" t="s">
        <v>36</v>
      </c>
      <c r="B18" s="15"/>
      <c r="C18" s="10"/>
      <c r="D18" s="16">
        <v>9901</v>
      </c>
      <c r="E18" s="10"/>
      <c r="F18" s="17">
        <v>1000</v>
      </c>
      <c r="G18" s="18"/>
      <c r="H18" s="17">
        <v>250</v>
      </c>
      <c r="I18" s="10"/>
      <c r="J18" s="44">
        <f>+F18-H18</f>
        <v>750</v>
      </c>
    </row>
    <row r="19" spans="1:12" x14ac:dyDescent="0.2">
      <c r="A19" s="10"/>
      <c r="B19" s="10"/>
      <c r="C19" s="10"/>
      <c r="D19" s="10"/>
      <c r="E19" s="10"/>
      <c r="F19" s="17"/>
      <c r="G19" s="6"/>
      <c r="H19" s="6"/>
    </row>
    <row r="20" spans="1:12" x14ac:dyDescent="0.2">
      <c r="A20" s="15" t="s">
        <v>12</v>
      </c>
      <c r="B20" s="15"/>
      <c r="C20" s="10"/>
      <c r="D20" s="16">
        <v>9902</v>
      </c>
      <c r="E20" s="10"/>
      <c r="F20" s="17">
        <v>2000</v>
      </c>
      <c r="G20" s="18"/>
      <c r="H20" s="17">
        <v>500</v>
      </c>
      <c r="I20" s="10"/>
      <c r="J20" s="44">
        <f>+F20-H20</f>
        <v>1500</v>
      </c>
    </row>
    <row r="21" spans="1:12" x14ac:dyDescent="0.2">
      <c r="A21" s="10"/>
      <c r="B21" s="10"/>
      <c r="C21" s="10"/>
      <c r="D21" s="10"/>
      <c r="E21" s="10"/>
      <c r="F21" s="17"/>
      <c r="G21" s="18"/>
      <c r="H21" s="18"/>
      <c r="I21" s="10"/>
      <c r="J21" s="10"/>
    </row>
    <row r="22" spans="1:12" x14ac:dyDescent="0.2">
      <c r="A22" s="15" t="s">
        <v>26</v>
      </c>
      <c r="B22" s="15"/>
      <c r="C22" s="10"/>
      <c r="D22" s="16">
        <v>9903</v>
      </c>
      <c r="E22" s="10"/>
      <c r="F22" s="17">
        <v>12000</v>
      </c>
      <c r="G22" s="18"/>
      <c r="H22" s="17">
        <v>2250</v>
      </c>
      <c r="I22" s="10"/>
      <c r="J22" s="44">
        <f>+F22-H22</f>
        <v>9750</v>
      </c>
    </row>
    <row r="23" spans="1:12" x14ac:dyDescent="0.2">
      <c r="A23" s="10"/>
      <c r="B23" s="10"/>
      <c r="C23" s="10"/>
      <c r="D23" s="10"/>
      <c r="E23" s="10"/>
      <c r="F23" s="17"/>
      <c r="G23" s="6"/>
      <c r="H23" s="6"/>
    </row>
    <row r="24" spans="1:12" x14ac:dyDescent="0.2">
      <c r="A24" s="15" t="s">
        <v>11</v>
      </c>
      <c r="B24" s="15"/>
      <c r="C24" s="10"/>
      <c r="D24" s="16">
        <v>9904</v>
      </c>
      <c r="E24" s="10"/>
      <c r="F24" s="17">
        <v>0</v>
      </c>
      <c r="G24" s="18"/>
      <c r="H24" s="17">
        <v>0</v>
      </c>
      <c r="I24" s="10"/>
      <c r="J24" s="44">
        <f>+F24-H24</f>
        <v>0</v>
      </c>
    </row>
    <row r="25" spans="1:12" x14ac:dyDescent="0.2">
      <c r="A25" s="10"/>
      <c r="B25" s="10"/>
      <c r="C25" s="10"/>
      <c r="D25" s="10"/>
      <c r="E25" s="10"/>
      <c r="F25" s="45"/>
      <c r="G25" s="10"/>
      <c r="H25" s="45"/>
      <c r="I25" s="10"/>
      <c r="J25" s="45"/>
    </row>
    <row r="26" spans="1:12" x14ac:dyDescent="0.2">
      <c r="A26" s="7" t="s">
        <v>13</v>
      </c>
      <c r="B26" s="7"/>
      <c r="C26" s="10"/>
      <c r="D26" s="10"/>
      <c r="E26" s="10"/>
      <c r="F26" s="22">
        <f>SUM(F17:F24)</f>
        <v>15000</v>
      </c>
      <c r="G26" s="10"/>
      <c r="H26" s="22">
        <f>SUM(H17:H24)</f>
        <v>3000</v>
      </c>
      <c r="I26" s="10"/>
      <c r="J26" s="22">
        <f>SUM(J17:J24)</f>
        <v>12000</v>
      </c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2" x14ac:dyDescent="0.2">
      <c r="A28" s="7" t="s">
        <v>14</v>
      </c>
      <c r="B28" s="7"/>
      <c r="C28" s="10"/>
      <c r="D28" s="10"/>
      <c r="E28" s="10"/>
      <c r="F28" s="18">
        <v>0</v>
      </c>
      <c r="G28" s="10"/>
      <c r="H28" s="18">
        <v>0</v>
      </c>
      <c r="I28" s="10"/>
      <c r="J28" s="44">
        <f>F28-H28</f>
        <v>0</v>
      </c>
      <c r="L28" s="88"/>
    </row>
    <row r="29" spans="1:12" x14ac:dyDescent="0.2">
      <c r="A29" s="10"/>
      <c r="B29" s="10"/>
      <c r="C29" s="10"/>
      <c r="D29" s="10"/>
      <c r="E29" s="10"/>
      <c r="F29" s="45"/>
      <c r="G29" s="10"/>
      <c r="H29" s="45"/>
      <c r="I29" s="10"/>
      <c r="J29" s="45"/>
    </row>
    <row r="30" spans="1:12" ht="13.5" thickBot="1" x14ac:dyDescent="0.25">
      <c r="A30" s="7" t="s">
        <v>187</v>
      </c>
      <c r="B30" s="7"/>
      <c r="C30" s="10"/>
      <c r="D30" s="10"/>
      <c r="E30" s="10"/>
      <c r="F30" s="22">
        <f>SUM(F26:F29)</f>
        <v>15000</v>
      </c>
      <c r="G30" s="13"/>
      <c r="H30" s="22">
        <f>SUM(H26:H29)</f>
        <v>3000</v>
      </c>
      <c r="I30" s="13"/>
      <c r="J30" s="22">
        <f>SUM(J26:J29)</f>
        <v>12000</v>
      </c>
    </row>
    <row r="31" spans="1:12" ht="13.5" thickTop="1" x14ac:dyDescent="0.2">
      <c r="A31" s="7" t="s">
        <v>33</v>
      </c>
      <c r="B31" s="7"/>
      <c r="F31" s="38"/>
      <c r="G31" s="26"/>
      <c r="H31" s="38"/>
      <c r="I31" s="26"/>
      <c r="J31" s="38"/>
    </row>
    <row r="32" spans="1:12" x14ac:dyDescent="0.2">
      <c r="A32" s="7" t="s">
        <v>34</v>
      </c>
      <c r="B32" s="7"/>
      <c r="C32" s="10"/>
      <c r="D32" s="10"/>
      <c r="E32" s="10"/>
      <c r="F32" s="27">
        <f>+H32+J32</f>
        <v>1</v>
      </c>
      <c r="G32" s="10"/>
      <c r="H32" s="27">
        <f>H30/F30</f>
        <v>0.2</v>
      </c>
      <c r="I32" s="10"/>
      <c r="J32" s="27">
        <f>J30/F30</f>
        <v>0.8</v>
      </c>
    </row>
    <row r="34" spans="1:16" x14ac:dyDescent="0.2">
      <c r="A34" s="94" t="s">
        <v>182</v>
      </c>
      <c r="B34" s="10"/>
      <c r="C34" s="10"/>
      <c r="D34" s="10"/>
      <c r="E34" s="2"/>
    </row>
    <row r="35" spans="1:16" x14ac:dyDescent="0.2">
      <c r="A35" s="7" t="s">
        <v>191</v>
      </c>
      <c r="B35" s="7"/>
    </row>
    <row r="36" spans="1:16" ht="11.1" customHeight="1" x14ac:dyDescent="0.2">
      <c r="A36" s="10"/>
      <c r="B36" s="10"/>
      <c r="C36" s="10"/>
      <c r="D36" s="10"/>
      <c r="E36" s="2"/>
    </row>
    <row r="37" spans="1:16" x14ac:dyDescent="0.2">
      <c r="A37" s="8" t="s">
        <v>3</v>
      </c>
      <c r="B37" s="8"/>
      <c r="C37" s="9"/>
      <c r="D37" s="9"/>
      <c r="E37" s="10"/>
      <c r="F37" s="8" t="s">
        <v>4</v>
      </c>
      <c r="G37" s="10"/>
      <c r="H37" s="46"/>
      <c r="I37" s="46"/>
      <c r="J37" s="9"/>
      <c r="K37" s="47" t="s">
        <v>5</v>
      </c>
      <c r="L37" s="9"/>
      <c r="M37" s="46" t="s">
        <v>18</v>
      </c>
      <c r="N37" s="46" t="s">
        <v>18</v>
      </c>
      <c r="O37" s="10"/>
      <c r="P37" s="8" t="s">
        <v>19</v>
      </c>
    </row>
    <row r="38" spans="1:16" ht="9" customHeight="1" x14ac:dyDescent="0.2">
      <c r="A38" s="12"/>
      <c r="B38" s="12"/>
      <c r="C38" s="13"/>
      <c r="D38" s="13"/>
      <c r="E38" s="10"/>
      <c r="F38" s="12"/>
      <c r="G38" s="10"/>
      <c r="H38" s="28"/>
      <c r="I38" s="28"/>
      <c r="J38" s="13"/>
      <c r="K38" s="29"/>
      <c r="L38" s="13"/>
      <c r="M38" s="28"/>
      <c r="N38" s="28"/>
      <c r="O38" s="10"/>
      <c r="P38" s="12"/>
    </row>
    <row r="39" spans="1:16" ht="11.1" customHeight="1" x14ac:dyDescent="0.2">
      <c r="A39" s="12"/>
      <c r="B39" s="12"/>
      <c r="C39" s="13"/>
      <c r="D39" s="13"/>
      <c r="E39" s="10"/>
      <c r="F39" s="12"/>
      <c r="G39" s="10"/>
      <c r="H39" s="110" t="s">
        <v>20</v>
      </c>
      <c r="I39" s="110"/>
      <c r="J39" s="110"/>
      <c r="K39" s="110"/>
      <c r="L39" s="110"/>
      <c r="M39" s="110"/>
      <c r="N39" s="110"/>
      <c r="O39" s="10"/>
      <c r="P39" s="12"/>
    </row>
    <row r="40" spans="1:16" x14ac:dyDescent="0.2">
      <c r="A40" s="10"/>
      <c r="B40" s="10"/>
      <c r="C40" s="10"/>
      <c r="D40" s="30"/>
      <c r="E40" s="10"/>
      <c r="F40" s="14" t="s">
        <v>7</v>
      </c>
      <c r="G40" s="10"/>
      <c r="H40" s="10"/>
      <c r="I40" s="10"/>
      <c r="J40" s="10"/>
      <c r="K40" s="10"/>
      <c r="L40" s="10"/>
      <c r="M40" s="10"/>
      <c r="N40" s="10"/>
      <c r="O40" s="10"/>
      <c r="P40" s="14" t="s">
        <v>9</v>
      </c>
    </row>
    <row r="41" spans="1:16" x14ac:dyDescent="0.2">
      <c r="A41" s="110" t="s">
        <v>157</v>
      </c>
      <c r="B41" s="110"/>
      <c r="C41" s="10"/>
      <c r="D41" s="8" t="s">
        <v>35</v>
      </c>
      <c r="E41" s="10"/>
      <c r="F41" s="32" t="s">
        <v>1</v>
      </c>
      <c r="G41" s="10"/>
      <c r="H41" s="8" t="s">
        <v>21</v>
      </c>
      <c r="I41" s="10"/>
      <c r="J41" s="8" t="s">
        <v>22</v>
      </c>
      <c r="K41" s="10"/>
      <c r="L41" s="8" t="s">
        <v>23</v>
      </c>
      <c r="M41" s="10"/>
      <c r="N41" s="8" t="s">
        <v>7</v>
      </c>
      <c r="O41" s="10"/>
      <c r="P41" s="8" t="s">
        <v>1</v>
      </c>
    </row>
    <row r="42" spans="1:16" ht="11.1" customHeight="1" x14ac:dyDescent="0.2">
      <c r="A42" s="10"/>
      <c r="B42" s="10"/>
      <c r="C42" s="10"/>
      <c r="D42" s="10"/>
      <c r="E42" s="10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">
      <c r="A43" s="10"/>
      <c r="B43" s="10"/>
      <c r="C43" s="10"/>
      <c r="D43" s="10"/>
      <c r="E43" s="10"/>
      <c r="F43" s="48"/>
      <c r="G43" s="22"/>
      <c r="H43" s="22"/>
      <c r="I43" s="22"/>
      <c r="J43" s="22"/>
      <c r="K43" s="22"/>
      <c r="L43" s="17"/>
      <c r="M43" s="22"/>
      <c r="N43" s="22"/>
      <c r="O43" s="22"/>
      <c r="P43" s="22"/>
    </row>
    <row r="44" spans="1:16" x14ac:dyDescent="0.2">
      <c r="A44" s="15" t="s">
        <v>26</v>
      </c>
      <c r="B44" s="15"/>
      <c r="C44" s="10"/>
      <c r="D44" s="16">
        <v>3655</v>
      </c>
      <c r="E44" s="10"/>
      <c r="F44" s="17">
        <v>9000</v>
      </c>
      <c r="G44" s="22"/>
      <c r="H44" s="17">
        <v>1000</v>
      </c>
      <c r="I44" s="22"/>
      <c r="J44" s="17">
        <v>600</v>
      </c>
      <c r="K44" s="22"/>
      <c r="L44" s="17">
        <v>200</v>
      </c>
      <c r="M44" s="22"/>
      <c r="N44" s="22">
        <f>SUM(H44:L44)</f>
        <v>1800</v>
      </c>
      <c r="O44" s="22"/>
      <c r="P44" s="22">
        <f>+F44-N44</f>
        <v>7200</v>
      </c>
    </row>
    <row r="45" spans="1:16" x14ac:dyDescent="0.2">
      <c r="A45" s="7"/>
      <c r="B45" s="7"/>
      <c r="C45" s="10"/>
      <c r="D45" s="14"/>
      <c r="E45" s="10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9.9499999999999993" customHeight="1" x14ac:dyDescent="0.2">
      <c r="A46" s="10"/>
      <c r="B46" s="10"/>
      <c r="C46" s="10"/>
      <c r="D46" s="10"/>
      <c r="E46" s="10"/>
      <c r="F46" s="34"/>
      <c r="G46" s="22"/>
      <c r="H46" s="34"/>
      <c r="I46" s="22"/>
      <c r="J46" s="34"/>
      <c r="K46" s="22"/>
      <c r="L46" s="34"/>
      <c r="M46" s="22"/>
      <c r="N46" s="34"/>
      <c r="O46" s="22"/>
      <c r="P46" s="34"/>
    </row>
    <row r="47" spans="1:16" ht="13.5" thickBot="1" x14ac:dyDescent="0.25">
      <c r="A47" s="7" t="s">
        <v>179</v>
      </c>
      <c r="B47" s="7"/>
      <c r="C47" s="10"/>
      <c r="D47" s="10"/>
      <c r="E47" s="10"/>
      <c r="F47" s="24">
        <f>SUM(F43:F46)</f>
        <v>9000</v>
      </c>
      <c r="G47" s="22"/>
      <c r="H47" s="24">
        <f>SUM(H43:H46)</f>
        <v>1000</v>
      </c>
      <c r="I47" s="22"/>
      <c r="J47" s="24">
        <f>SUM(J43:J46)</f>
        <v>600</v>
      </c>
      <c r="K47" s="22"/>
      <c r="L47" s="24">
        <f>SUM(L43:L46)</f>
        <v>200</v>
      </c>
      <c r="M47" s="22"/>
      <c r="N47" s="24">
        <f>SUM(N43:N46)</f>
        <v>1800</v>
      </c>
      <c r="O47" s="22"/>
      <c r="P47" s="24">
        <f>SUM(P43:P46)</f>
        <v>7200</v>
      </c>
    </row>
    <row r="48" spans="1:16" ht="13.5" thickTop="1" x14ac:dyDescent="0.2">
      <c r="A48" s="7"/>
      <c r="B48" s="7"/>
      <c r="C48" s="10"/>
      <c r="D48" s="10"/>
      <c r="E48" s="1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x14ac:dyDescent="0.2">
      <c r="A49" s="7" t="s">
        <v>180</v>
      </c>
      <c r="B49" s="7"/>
      <c r="C49" s="10"/>
      <c r="D49" s="10"/>
      <c r="E49" s="10"/>
      <c r="F49" s="35">
        <f>+N49+P49</f>
        <v>1</v>
      </c>
      <c r="G49" s="10"/>
      <c r="H49" s="10"/>
      <c r="I49" s="10"/>
      <c r="J49" s="10"/>
      <c r="K49" s="10"/>
      <c r="L49" s="10"/>
      <c r="M49" s="10"/>
      <c r="N49" s="27">
        <f>+N47/F47</f>
        <v>0.2</v>
      </c>
      <c r="O49" s="10"/>
      <c r="P49" s="27">
        <f>+P47/F47</f>
        <v>0.8</v>
      </c>
    </row>
    <row r="50" spans="1:16" ht="13.5" thickBot="1" x14ac:dyDescent="0.25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6"/>
      <c r="O50" s="10"/>
      <c r="P50" s="36"/>
    </row>
    <row r="51" spans="1:16" ht="13.5" thickTop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">
      <c r="A52" s="93" t="s">
        <v>183</v>
      </c>
      <c r="B52" s="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9.9499999999999993" customHeight="1" x14ac:dyDescent="0.2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">
      <c r="A54" s="10"/>
      <c r="B54" s="10"/>
      <c r="C54" s="10"/>
      <c r="D54" s="10"/>
      <c r="E54" s="10"/>
      <c r="F54" s="10"/>
      <c r="G54" s="10"/>
      <c r="H54" s="8" t="s">
        <v>7</v>
      </c>
      <c r="L54" s="8" t="s">
        <v>8</v>
      </c>
      <c r="P54" s="8" t="s">
        <v>9</v>
      </c>
    </row>
    <row r="55" spans="1:16" ht="9.9499999999999993" customHeight="1" x14ac:dyDescent="0.2"/>
    <row r="56" spans="1:16" x14ac:dyDescent="0.2">
      <c r="A56" s="7" t="s">
        <v>137</v>
      </c>
      <c r="B56" s="7"/>
      <c r="C56" s="10"/>
      <c r="D56" s="10"/>
      <c r="E56" s="10"/>
      <c r="F56" s="10"/>
      <c r="G56" s="10"/>
      <c r="H56" s="22">
        <f>+'Example 1-General'!F26</f>
        <v>15000</v>
      </c>
      <c r="I56" s="22"/>
      <c r="J56" s="22"/>
      <c r="K56" s="22"/>
      <c r="L56" s="22">
        <f>+'Example 1-General'!H26</f>
        <v>3000</v>
      </c>
      <c r="M56" s="22"/>
      <c r="N56" s="22"/>
      <c r="O56" s="22"/>
      <c r="P56" s="22">
        <f>H56-L56</f>
        <v>12000</v>
      </c>
    </row>
    <row r="57" spans="1:16" ht="9.9499999999999993" customHeight="1" x14ac:dyDescent="0.2">
      <c r="A57" s="10"/>
      <c r="B57" s="10"/>
      <c r="C57" s="10"/>
      <c r="D57" s="10"/>
      <c r="E57" s="10"/>
      <c r="F57" s="10"/>
      <c r="G57" s="10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7" t="s">
        <v>138</v>
      </c>
      <c r="B58" s="7"/>
      <c r="C58" s="10"/>
      <c r="D58" s="10"/>
      <c r="E58" s="10"/>
      <c r="F58" s="10"/>
      <c r="G58" s="10"/>
      <c r="H58" s="22">
        <f>+F47</f>
        <v>9000</v>
      </c>
      <c r="I58" s="22"/>
      <c r="J58" s="22"/>
      <c r="K58" s="22"/>
      <c r="L58" s="22">
        <f>+N47</f>
        <v>1800</v>
      </c>
      <c r="M58" s="22"/>
      <c r="N58" s="22"/>
      <c r="O58" s="22"/>
      <c r="P58" s="22">
        <f>H58-L58</f>
        <v>7200</v>
      </c>
    </row>
    <row r="59" spans="1:16" ht="9.9499999999999993" customHeight="1" x14ac:dyDescent="0.2">
      <c r="A59" s="10"/>
      <c r="B59" s="10"/>
      <c r="C59" s="10"/>
      <c r="D59" s="10"/>
      <c r="E59" s="10"/>
      <c r="F59" s="10"/>
      <c r="G59" s="10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">
      <c r="A60" s="2" t="s">
        <v>24</v>
      </c>
      <c r="B60" s="2"/>
      <c r="C60" s="10"/>
      <c r="D60" s="10"/>
      <c r="E60" s="10"/>
      <c r="F60" s="10"/>
      <c r="G60" s="10"/>
      <c r="H60" s="34"/>
      <c r="I60" s="22"/>
      <c r="J60" s="22"/>
      <c r="K60" s="22"/>
      <c r="L60" s="34"/>
      <c r="M60" s="22"/>
      <c r="N60" s="22"/>
      <c r="O60" s="22"/>
      <c r="P60" s="34"/>
    </row>
    <row r="61" spans="1:16" ht="13.5" thickBot="1" x14ac:dyDescent="0.25">
      <c r="A61" s="7" t="s">
        <v>25</v>
      </c>
      <c r="B61" s="7"/>
      <c r="C61" s="10"/>
      <c r="D61" s="10"/>
      <c r="E61" s="10"/>
      <c r="F61" s="10"/>
      <c r="G61" s="10"/>
      <c r="H61" s="24">
        <f>(H56-H58)</f>
        <v>6000</v>
      </c>
      <c r="I61" s="22"/>
      <c r="J61" s="22"/>
      <c r="K61" s="22"/>
      <c r="L61" s="24">
        <f>(L56-L58)</f>
        <v>1200</v>
      </c>
      <c r="M61" s="22"/>
      <c r="N61" s="22"/>
      <c r="O61" s="22"/>
      <c r="P61" s="24">
        <f>(P56-P58)</f>
        <v>4800</v>
      </c>
    </row>
    <row r="62" spans="1:16" ht="13.5" thickTop="1" x14ac:dyDescent="0.2">
      <c r="A62" s="10"/>
      <c r="B62" s="10"/>
      <c r="C62" s="10"/>
      <c r="D62" s="10"/>
      <c r="E62" s="10"/>
      <c r="F62" s="10"/>
      <c r="G62" s="10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">
      <c r="F63" s="1" t="s">
        <v>33</v>
      </c>
    </row>
    <row r="64" spans="1:16" x14ac:dyDescent="0.2">
      <c r="A64" s="93" t="s">
        <v>184</v>
      </c>
    </row>
    <row r="65" spans="1:17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7" x14ac:dyDescent="0.2">
      <c r="A66" s="108" t="s">
        <v>120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1:17" x14ac:dyDescent="0.2">
      <c r="A67" s="49"/>
      <c r="B67" s="49"/>
      <c r="C67" s="49"/>
      <c r="D67" s="49"/>
      <c r="E67" s="50"/>
      <c r="F67" s="50"/>
      <c r="G67" s="50"/>
      <c r="H67" s="50"/>
      <c r="I67" s="51"/>
      <c r="J67" s="50"/>
      <c r="K67" s="51"/>
      <c r="L67" s="50"/>
      <c r="M67" s="51"/>
      <c r="N67" s="49"/>
    </row>
    <row r="68" spans="1:17" x14ac:dyDescent="0.2">
      <c r="A68" s="49"/>
      <c r="B68" s="49"/>
      <c r="C68" s="49"/>
      <c r="D68" s="49"/>
      <c r="E68" s="49"/>
      <c r="F68" s="49"/>
      <c r="G68" s="49"/>
      <c r="H68" s="8" t="s">
        <v>7</v>
      </c>
      <c r="I68" s="10"/>
      <c r="J68" s="10"/>
      <c r="K68" s="10"/>
      <c r="L68" s="8" t="s">
        <v>8</v>
      </c>
      <c r="M68" s="10"/>
      <c r="N68" s="10"/>
      <c r="O68" s="10"/>
      <c r="P68" s="8" t="s">
        <v>9</v>
      </c>
      <c r="Q68" s="52"/>
    </row>
    <row r="69" spans="1:17" x14ac:dyDescent="0.2">
      <c r="A69" s="49"/>
      <c r="B69" s="49"/>
      <c r="C69" s="49"/>
      <c r="D69" s="49"/>
      <c r="E69" s="49"/>
      <c r="F69" s="49"/>
      <c r="G69" s="49"/>
      <c r="H69" s="53"/>
      <c r="I69" s="52"/>
      <c r="L69" s="53"/>
      <c r="M69" s="49"/>
      <c r="P69" s="53"/>
      <c r="Q69" s="52"/>
    </row>
    <row r="70" spans="1:17" x14ac:dyDescent="0.2">
      <c r="A70" s="54" t="s">
        <v>39</v>
      </c>
      <c r="B70" s="54"/>
      <c r="C70" s="55"/>
      <c r="D70" s="55"/>
      <c r="E70" s="50"/>
      <c r="F70" s="50"/>
      <c r="G70" s="50"/>
      <c r="H70" s="51">
        <f>+H56</f>
        <v>15000</v>
      </c>
      <c r="I70" s="50" t="s">
        <v>40</v>
      </c>
      <c r="L70" s="51">
        <f>+L56</f>
        <v>3000</v>
      </c>
      <c r="M70" s="55"/>
      <c r="P70" s="51">
        <f>+P56</f>
        <v>12000</v>
      </c>
      <c r="Q70" s="50"/>
    </row>
    <row r="71" spans="1:17" x14ac:dyDescent="0.2">
      <c r="A71" s="55"/>
      <c r="B71" s="55"/>
      <c r="C71" s="55"/>
      <c r="D71" s="55"/>
      <c r="E71" s="50"/>
      <c r="F71" s="50"/>
      <c r="G71" s="50"/>
      <c r="H71" s="51"/>
      <c r="I71" s="50"/>
      <c r="L71" s="51"/>
      <c r="M71" s="55"/>
      <c r="P71" s="51"/>
      <c r="Q71" s="50"/>
    </row>
    <row r="72" spans="1:17" x14ac:dyDescent="0.2">
      <c r="A72" s="54" t="s">
        <v>121</v>
      </c>
      <c r="B72" s="54"/>
      <c r="C72" s="55"/>
      <c r="D72" s="55"/>
      <c r="E72" s="50"/>
      <c r="F72" s="50"/>
      <c r="G72" s="50"/>
      <c r="H72" s="51">
        <f>+H58</f>
        <v>9000</v>
      </c>
      <c r="I72" s="50" t="s">
        <v>41</v>
      </c>
      <c r="L72" s="51">
        <f>+L58</f>
        <v>1800</v>
      </c>
      <c r="M72" s="55"/>
      <c r="P72" s="51">
        <f>+P58</f>
        <v>7200</v>
      </c>
      <c r="Q72" s="50"/>
    </row>
    <row r="73" spans="1:17" x14ac:dyDescent="0.2">
      <c r="B73" s="55" t="s">
        <v>42</v>
      </c>
      <c r="D73" s="55"/>
      <c r="E73" s="50"/>
      <c r="F73" s="50"/>
      <c r="G73" s="50"/>
      <c r="H73" s="51"/>
      <c r="I73" s="50"/>
      <c r="L73" s="56">
        <f>L72/H72</f>
        <v>0.2</v>
      </c>
      <c r="M73" s="55" t="s">
        <v>44</v>
      </c>
      <c r="P73" s="56">
        <f>P72/H72</f>
        <v>0.8</v>
      </c>
      <c r="Q73" s="56" t="s">
        <v>43</v>
      </c>
    </row>
    <row r="74" spans="1:17" x14ac:dyDescent="0.2">
      <c r="B74" s="55" t="s">
        <v>45</v>
      </c>
      <c r="D74" s="55"/>
      <c r="E74" s="50"/>
      <c r="F74" s="50"/>
      <c r="G74" s="50"/>
      <c r="H74" s="57">
        <f>H70-H72</f>
        <v>6000</v>
      </c>
      <c r="I74" s="50" t="s">
        <v>46</v>
      </c>
      <c r="L74" s="57">
        <f>L70-L72</f>
        <v>1200</v>
      </c>
      <c r="M74" s="55"/>
      <c r="P74" s="57">
        <f>P70-P72</f>
        <v>4800</v>
      </c>
      <c r="Q74" s="50"/>
    </row>
    <row r="75" spans="1:17" x14ac:dyDescent="0.2">
      <c r="A75" s="55"/>
      <c r="B75" s="55"/>
      <c r="C75" s="55"/>
      <c r="D75" s="55"/>
      <c r="E75" s="50"/>
      <c r="F75" s="50"/>
      <c r="G75" s="50"/>
      <c r="H75" s="51"/>
      <c r="I75" s="50"/>
      <c r="L75" s="51"/>
      <c r="M75" s="55"/>
      <c r="P75" s="51"/>
      <c r="Q75" s="50"/>
    </row>
    <row r="76" spans="1:17" x14ac:dyDescent="0.2">
      <c r="A76" s="54" t="s">
        <v>47</v>
      </c>
      <c r="B76" s="54"/>
      <c r="C76" s="55"/>
      <c r="D76" s="55"/>
      <c r="E76" s="50"/>
      <c r="F76" s="50"/>
      <c r="G76" s="50"/>
      <c r="H76" s="51"/>
      <c r="I76" s="50"/>
      <c r="L76" s="51"/>
      <c r="M76" s="55"/>
      <c r="P76" s="51"/>
      <c r="Q76" s="50"/>
    </row>
    <row r="77" spans="1:17" x14ac:dyDescent="0.2">
      <c r="B77" s="55" t="s">
        <v>48</v>
      </c>
      <c r="C77" s="55"/>
      <c r="D77" s="55"/>
      <c r="E77" s="50"/>
      <c r="F77" s="58">
        <v>3000</v>
      </c>
      <c r="G77" s="50"/>
      <c r="H77" s="51"/>
      <c r="I77" s="50"/>
      <c r="L77" s="51"/>
      <c r="M77" s="55"/>
      <c r="P77" s="51"/>
      <c r="Q77" s="50"/>
    </row>
    <row r="78" spans="1:17" x14ac:dyDescent="0.2">
      <c r="B78" s="55" t="s">
        <v>49</v>
      </c>
      <c r="C78" s="55"/>
      <c r="D78" s="55"/>
      <c r="E78" s="50"/>
      <c r="F78" s="58">
        <v>1000</v>
      </c>
      <c r="G78" s="50"/>
      <c r="H78" s="51"/>
      <c r="I78" s="50"/>
      <c r="L78" s="51"/>
      <c r="M78" s="55"/>
      <c r="P78" s="51"/>
      <c r="Q78" s="50"/>
    </row>
    <row r="79" spans="1:17" x14ac:dyDescent="0.2">
      <c r="B79" s="55"/>
      <c r="C79" s="55"/>
      <c r="D79" s="55" t="s">
        <v>50</v>
      </c>
      <c r="E79" s="50"/>
      <c r="F79" s="59">
        <f>F77+F78</f>
        <v>4000</v>
      </c>
      <c r="G79" s="50" t="s">
        <v>51</v>
      </c>
      <c r="H79" s="51"/>
      <c r="I79" s="50"/>
      <c r="L79" s="51"/>
      <c r="M79" s="55"/>
      <c r="P79" s="51"/>
      <c r="Q79" s="50"/>
    </row>
    <row r="80" spans="1:17" x14ac:dyDescent="0.2">
      <c r="B80" s="60" t="s">
        <v>52</v>
      </c>
      <c r="C80" s="60"/>
      <c r="D80" s="60"/>
      <c r="E80" s="61"/>
      <c r="F80" s="61"/>
      <c r="G80" s="61"/>
      <c r="H80" s="51"/>
      <c r="I80" s="50"/>
      <c r="L80" s="56">
        <f>L73</f>
        <v>0.2</v>
      </c>
      <c r="M80" s="55" t="s">
        <v>44</v>
      </c>
      <c r="P80" s="56">
        <f>P73</f>
        <v>0.8</v>
      </c>
      <c r="Q80" s="56" t="s">
        <v>43</v>
      </c>
    </row>
    <row r="81" spans="1:17" x14ac:dyDescent="0.2">
      <c r="B81" s="60" t="s">
        <v>53</v>
      </c>
      <c r="C81" s="60"/>
      <c r="D81" s="60"/>
      <c r="E81" s="61"/>
      <c r="F81" s="61"/>
      <c r="G81" s="61"/>
      <c r="H81" s="57">
        <f>F79</f>
        <v>4000</v>
      </c>
      <c r="I81" s="50" t="s">
        <v>51</v>
      </c>
      <c r="L81" s="57">
        <f>ROUND($H81*L80,0)</f>
        <v>800</v>
      </c>
      <c r="M81" s="55"/>
      <c r="P81" s="57">
        <f>ROUND($H81*P80,0)</f>
        <v>3200</v>
      </c>
      <c r="Q81" s="50"/>
    </row>
    <row r="82" spans="1:17" x14ac:dyDescent="0.2">
      <c r="A82" s="54"/>
      <c r="B82" s="54"/>
      <c r="C82" s="55"/>
      <c r="D82" s="55"/>
      <c r="E82" s="50"/>
      <c r="F82" s="50"/>
      <c r="G82" s="50"/>
      <c r="H82" s="51"/>
      <c r="I82" s="50"/>
      <c r="L82" s="51"/>
      <c r="M82" s="55"/>
      <c r="P82" s="51"/>
      <c r="Q82" s="50"/>
    </row>
    <row r="83" spans="1:17" x14ac:dyDescent="0.2">
      <c r="A83" s="54" t="s">
        <v>54</v>
      </c>
      <c r="B83" s="54"/>
      <c r="C83" s="55"/>
      <c r="D83" s="55"/>
      <c r="E83" s="50"/>
      <c r="F83" s="50"/>
      <c r="G83" s="50"/>
      <c r="H83" s="51"/>
      <c r="I83" s="50"/>
      <c r="L83" s="51"/>
      <c r="M83" s="55"/>
      <c r="P83" s="51"/>
      <c r="Q83" s="50"/>
    </row>
    <row r="84" spans="1:17" x14ac:dyDescent="0.2">
      <c r="A84" s="55"/>
      <c r="B84" s="55" t="s">
        <v>55</v>
      </c>
      <c r="C84" s="55"/>
      <c r="D84" s="50"/>
      <c r="E84" s="50"/>
      <c r="F84" s="50"/>
      <c r="G84" s="50"/>
      <c r="H84" s="51"/>
      <c r="I84" s="50"/>
      <c r="L84" s="51"/>
      <c r="M84" s="55"/>
      <c r="P84" s="51"/>
      <c r="Q84" s="50"/>
    </row>
    <row r="85" spans="1:17" x14ac:dyDescent="0.2">
      <c r="A85" s="55"/>
      <c r="B85" s="55" t="s">
        <v>56</v>
      </c>
      <c r="C85" s="55"/>
      <c r="D85" s="50"/>
      <c r="E85" s="50"/>
      <c r="F85" s="62">
        <v>0.05</v>
      </c>
      <c r="G85" s="50" t="s">
        <v>57</v>
      </c>
      <c r="H85" s="51"/>
      <c r="I85" s="50"/>
      <c r="L85" s="51"/>
      <c r="M85" s="55"/>
      <c r="P85" s="51"/>
      <c r="Q85" s="50"/>
    </row>
    <row r="86" spans="1:17" x14ac:dyDescent="0.2">
      <c r="A86" s="55"/>
      <c r="B86" s="55" t="s">
        <v>122</v>
      </c>
      <c r="C86" s="55"/>
      <c r="D86" s="50"/>
      <c r="E86" s="63" t="s">
        <v>58</v>
      </c>
      <c r="F86" s="50">
        <f>H72+H81</f>
        <v>13000</v>
      </c>
      <c r="G86" s="50" t="s">
        <v>59</v>
      </c>
      <c r="H86" s="51"/>
      <c r="I86" s="50"/>
      <c r="L86" s="51"/>
      <c r="M86" s="55"/>
      <c r="P86" s="51"/>
      <c r="Q86" s="50"/>
    </row>
    <row r="87" spans="1:17" x14ac:dyDescent="0.2">
      <c r="A87" s="55"/>
      <c r="B87" s="55"/>
      <c r="C87" s="55" t="s">
        <v>54</v>
      </c>
      <c r="D87" s="50"/>
      <c r="E87" s="63" t="s">
        <v>60</v>
      </c>
      <c r="F87" s="50">
        <f>ROUND(F85*F86,0)</f>
        <v>650</v>
      </c>
      <c r="G87" s="50" t="s">
        <v>61</v>
      </c>
      <c r="H87" s="51"/>
      <c r="I87" s="50"/>
      <c r="L87" s="51"/>
      <c r="M87" s="55"/>
      <c r="P87" s="51"/>
      <c r="Q87" s="50"/>
    </row>
    <row r="88" spans="1:17" x14ac:dyDescent="0.2">
      <c r="A88" s="60"/>
      <c r="B88" s="60" t="s">
        <v>52</v>
      </c>
      <c r="C88" s="60"/>
      <c r="D88" s="61"/>
      <c r="E88" s="61"/>
      <c r="F88" s="61"/>
      <c r="G88" s="50"/>
      <c r="H88" s="51"/>
      <c r="I88" s="50"/>
      <c r="L88" s="56">
        <f>L80</f>
        <v>0.2</v>
      </c>
      <c r="M88" s="55" t="s">
        <v>44</v>
      </c>
      <c r="P88" s="56">
        <f>P80</f>
        <v>0.8</v>
      </c>
      <c r="Q88" s="56" t="s">
        <v>43</v>
      </c>
    </row>
    <row r="89" spans="1:17" x14ac:dyDescent="0.2">
      <c r="A89" s="60"/>
      <c r="B89" s="60" t="s">
        <v>62</v>
      </c>
      <c r="C89" s="60"/>
      <c r="D89" s="61"/>
      <c r="E89" s="61"/>
      <c r="F89" s="61"/>
      <c r="G89" s="50"/>
      <c r="H89" s="57">
        <f>F87</f>
        <v>650</v>
      </c>
      <c r="I89" s="50" t="s">
        <v>61</v>
      </c>
      <c r="L89" s="57">
        <f>ROUND($H89*L88,0)</f>
        <v>130</v>
      </c>
      <c r="M89" s="55"/>
      <c r="P89" s="57">
        <f>ROUND($H89*P88,0)</f>
        <v>520</v>
      </c>
      <c r="Q89" s="50"/>
    </row>
    <row r="90" spans="1:17" x14ac:dyDescent="0.2">
      <c r="A90" s="54"/>
      <c r="B90" s="55"/>
      <c r="C90" s="55"/>
      <c r="D90" s="50"/>
      <c r="E90" s="50"/>
      <c r="F90" s="50"/>
      <c r="G90" s="50"/>
      <c r="H90" s="51"/>
      <c r="I90" s="50"/>
      <c r="L90" s="51"/>
      <c r="M90" s="55"/>
      <c r="P90" s="51"/>
      <c r="Q90" s="50"/>
    </row>
    <row r="91" spans="1:17" x14ac:dyDescent="0.2">
      <c r="A91" s="54" t="s">
        <v>123</v>
      </c>
      <c r="B91" s="55"/>
      <c r="C91" s="55"/>
      <c r="D91" s="50"/>
      <c r="E91" s="50"/>
      <c r="F91" s="50"/>
      <c r="G91" s="50"/>
      <c r="H91" s="51"/>
      <c r="I91" s="50"/>
      <c r="L91" s="51"/>
      <c r="M91" s="55"/>
      <c r="P91" s="51"/>
      <c r="Q91" s="50"/>
    </row>
    <row r="92" spans="1:17" x14ac:dyDescent="0.2">
      <c r="A92" s="54"/>
      <c r="B92" s="55" t="s">
        <v>107</v>
      </c>
      <c r="C92" s="55"/>
      <c r="D92" s="50"/>
      <c r="E92" s="50"/>
      <c r="F92" s="58">
        <v>600</v>
      </c>
      <c r="G92" s="50"/>
      <c r="H92" s="51"/>
      <c r="I92" s="50"/>
      <c r="L92" s="51"/>
      <c r="M92" s="55"/>
      <c r="P92" s="51"/>
      <c r="Q92" s="50"/>
    </row>
    <row r="93" spans="1:17" x14ac:dyDescent="0.2">
      <c r="A93" s="54"/>
      <c r="B93" s="55"/>
      <c r="C93" s="64" t="s">
        <v>108</v>
      </c>
      <c r="D93" s="50"/>
      <c r="E93" s="50"/>
      <c r="F93" s="50"/>
      <c r="G93" s="50"/>
      <c r="H93" s="51">
        <f>F92*0.0667</f>
        <v>40.019999999999996</v>
      </c>
      <c r="I93" s="50"/>
      <c r="L93" s="51">
        <f>H93</f>
        <v>40.019999999999996</v>
      </c>
      <c r="M93" s="55"/>
      <c r="P93" s="51"/>
      <c r="Q93" s="50"/>
    </row>
    <row r="94" spans="1:17" x14ac:dyDescent="0.2">
      <c r="A94" s="54"/>
      <c r="B94" s="55" t="s">
        <v>109</v>
      </c>
      <c r="C94" s="55"/>
      <c r="D94" s="50"/>
      <c r="E94" s="50"/>
      <c r="F94" s="58">
        <v>900</v>
      </c>
      <c r="G94" s="50"/>
      <c r="H94" s="51"/>
      <c r="I94" s="50"/>
      <c r="L94" s="51"/>
      <c r="M94" s="55"/>
      <c r="P94" s="51"/>
      <c r="Q94" s="50"/>
    </row>
    <row r="95" spans="1:17" x14ac:dyDescent="0.2">
      <c r="A95" s="54"/>
      <c r="B95" s="55"/>
      <c r="C95" s="64" t="s">
        <v>108</v>
      </c>
      <c r="D95" s="50"/>
      <c r="E95" s="50"/>
      <c r="F95" s="50"/>
      <c r="G95" s="50"/>
      <c r="H95" s="51">
        <f>F94*0.0667</f>
        <v>60.029999999999994</v>
      </c>
      <c r="I95" s="50"/>
      <c r="L95" s="51"/>
      <c r="M95" s="55"/>
      <c r="P95" s="51">
        <f>H95</f>
        <v>60.029999999999994</v>
      </c>
      <c r="Q95" s="50"/>
    </row>
    <row r="96" spans="1:17" x14ac:dyDescent="0.2">
      <c r="A96" s="54"/>
      <c r="B96" s="55" t="s">
        <v>110</v>
      </c>
      <c r="C96" s="55"/>
      <c r="D96" s="50"/>
      <c r="E96" s="50"/>
      <c r="F96" s="58">
        <v>2700</v>
      </c>
      <c r="G96" s="50"/>
      <c r="H96" s="51"/>
      <c r="I96" s="50"/>
      <c r="L96" s="51"/>
      <c r="M96" s="55"/>
      <c r="P96" s="51"/>
      <c r="Q96" s="50"/>
    </row>
    <row r="97" spans="1:17" x14ac:dyDescent="0.2">
      <c r="A97" s="55"/>
      <c r="B97" s="55"/>
      <c r="C97" s="64" t="s">
        <v>108</v>
      </c>
      <c r="D97" s="50"/>
      <c r="E97" s="50"/>
      <c r="F97" s="50">
        <f>F96*0.0667</f>
        <v>180.08999999999997</v>
      </c>
      <c r="G97" s="50"/>
      <c r="H97" s="55"/>
      <c r="I97" s="50"/>
      <c r="L97" s="51"/>
      <c r="M97" s="55"/>
      <c r="P97" s="51"/>
      <c r="Q97" s="50"/>
    </row>
    <row r="98" spans="1:17" x14ac:dyDescent="0.2">
      <c r="A98" s="55"/>
      <c r="B98" s="55" t="s">
        <v>52</v>
      </c>
      <c r="C98" s="55"/>
      <c r="D98" s="50"/>
      <c r="E98" s="50"/>
      <c r="F98" s="50"/>
      <c r="G98" s="50"/>
      <c r="H98" s="51"/>
      <c r="I98" s="50"/>
      <c r="L98" s="56">
        <f>L80</f>
        <v>0.2</v>
      </c>
      <c r="M98" s="55" t="s">
        <v>44</v>
      </c>
      <c r="P98" s="56">
        <f>P80</f>
        <v>0.8</v>
      </c>
      <c r="Q98" s="56" t="s">
        <v>43</v>
      </c>
    </row>
    <row r="99" spans="1:17" x14ac:dyDescent="0.2">
      <c r="A99" s="55"/>
      <c r="B99" s="55" t="s">
        <v>111</v>
      </c>
      <c r="C99" s="55"/>
      <c r="D99" s="50"/>
      <c r="E99" s="50"/>
      <c r="F99" s="50"/>
      <c r="G99" s="50"/>
      <c r="H99" s="51">
        <f>F97</f>
        <v>180.08999999999997</v>
      </c>
      <c r="I99" s="50"/>
      <c r="L99" s="51">
        <f>ROUND($H99*L98,0)</f>
        <v>36</v>
      </c>
      <c r="M99" s="55"/>
      <c r="P99" s="51">
        <f>ROUND($H99*P98,0)</f>
        <v>144</v>
      </c>
      <c r="Q99" s="50"/>
    </row>
    <row r="100" spans="1:17" x14ac:dyDescent="0.2">
      <c r="A100" s="60"/>
      <c r="B100" s="60"/>
      <c r="C100" s="60" t="s">
        <v>112</v>
      </c>
      <c r="D100" s="61"/>
      <c r="E100" s="61"/>
      <c r="F100" s="61"/>
      <c r="G100" s="50"/>
      <c r="H100" s="57">
        <f>SUM(H92:H99)</f>
        <v>280.14</v>
      </c>
      <c r="I100" s="50" t="s">
        <v>63</v>
      </c>
      <c r="L100" s="57">
        <f>L93+L95+L97+L99</f>
        <v>76.02</v>
      </c>
      <c r="M100" s="55"/>
      <c r="P100" s="57">
        <f>P93+P95+P97+P99</f>
        <v>204.03</v>
      </c>
      <c r="Q100" s="50"/>
    </row>
    <row r="101" spans="1:17" x14ac:dyDescent="0.2">
      <c r="A101" s="54"/>
      <c r="B101" s="55"/>
      <c r="C101" s="55"/>
      <c r="D101" s="50"/>
      <c r="E101" s="50"/>
      <c r="F101" s="50"/>
      <c r="G101" s="50"/>
      <c r="H101" s="51"/>
      <c r="I101" s="50"/>
      <c r="L101" s="51"/>
      <c r="M101" s="55"/>
      <c r="P101" s="51"/>
      <c r="Q101" s="50"/>
    </row>
    <row r="102" spans="1:17" x14ac:dyDescent="0.2">
      <c r="A102" s="54" t="s">
        <v>64</v>
      </c>
      <c r="B102" s="55"/>
      <c r="C102" s="55"/>
      <c r="D102" s="50"/>
      <c r="E102" s="50"/>
      <c r="F102" s="50"/>
      <c r="G102" s="50"/>
      <c r="H102" s="51"/>
      <c r="I102" s="50"/>
      <c r="L102" s="51"/>
      <c r="M102" s="55"/>
      <c r="P102" s="51"/>
      <c r="Q102" s="50"/>
    </row>
    <row r="103" spans="1:17" x14ac:dyDescent="0.2">
      <c r="A103" s="55" t="s">
        <v>65</v>
      </c>
      <c r="B103" s="55"/>
      <c r="C103" s="50"/>
      <c r="E103" s="50"/>
      <c r="F103" s="58">
        <v>3200000</v>
      </c>
      <c r="G103" s="50"/>
      <c r="H103" s="51"/>
      <c r="I103" s="50"/>
      <c r="L103" s="51"/>
      <c r="M103" s="55"/>
      <c r="P103" s="51"/>
      <c r="Q103" s="50"/>
    </row>
    <row r="104" spans="1:17" x14ac:dyDescent="0.2">
      <c r="A104" s="55"/>
      <c r="B104" s="55" t="s">
        <v>66</v>
      </c>
      <c r="C104" s="50"/>
      <c r="E104" s="63"/>
      <c r="F104" s="50">
        <f>ROUND(F103*0.02,0)</f>
        <v>64000</v>
      </c>
      <c r="G104" s="50" t="s">
        <v>67</v>
      </c>
      <c r="H104" s="51"/>
      <c r="I104" s="50"/>
      <c r="L104" s="51"/>
      <c r="M104" s="55"/>
      <c r="P104" s="51"/>
      <c r="Q104" s="50"/>
    </row>
    <row r="105" spans="1:17" x14ac:dyDescent="0.2">
      <c r="A105" s="55" t="s">
        <v>68</v>
      </c>
      <c r="B105" s="55"/>
      <c r="C105" s="50"/>
      <c r="E105" s="63"/>
      <c r="F105" s="58">
        <v>25600</v>
      </c>
      <c r="G105" s="50" t="s">
        <v>69</v>
      </c>
      <c r="H105" s="51"/>
      <c r="I105" s="50"/>
      <c r="L105" s="51"/>
      <c r="M105" s="55"/>
      <c r="P105" s="51"/>
      <c r="Q105" s="50"/>
    </row>
    <row r="106" spans="1:17" x14ac:dyDescent="0.2">
      <c r="A106" s="55" t="s">
        <v>70</v>
      </c>
      <c r="B106" s="55"/>
      <c r="C106" s="50"/>
      <c r="E106" s="63" t="s">
        <v>71</v>
      </c>
      <c r="F106" s="65">
        <f>ROUND(F104/F105,2)</f>
        <v>2.5</v>
      </c>
      <c r="G106" s="65" t="s">
        <v>72</v>
      </c>
      <c r="H106" s="51"/>
      <c r="I106" s="50"/>
      <c r="L106" s="51"/>
      <c r="M106" s="55"/>
      <c r="P106" s="51"/>
      <c r="Q106" s="50"/>
    </row>
    <row r="107" spans="1:17" x14ac:dyDescent="0.2">
      <c r="A107" s="55" t="s">
        <v>73</v>
      </c>
      <c r="B107" s="55"/>
      <c r="C107" s="50"/>
      <c r="E107" s="50"/>
      <c r="F107" s="58">
        <v>100</v>
      </c>
      <c r="G107" s="50" t="s">
        <v>74</v>
      </c>
      <c r="H107" s="51"/>
      <c r="I107" s="50"/>
      <c r="L107" s="51"/>
      <c r="M107" s="55"/>
      <c r="P107" s="51"/>
      <c r="Q107" s="50"/>
    </row>
    <row r="108" spans="1:17" x14ac:dyDescent="0.2">
      <c r="A108" s="55" t="s">
        <v>75</v>
      </c>
      <c r="B108" s="55"/>
      <c r="C108" s="50"/>
      <c r="E108" s="50"/>
      <c r="F108" s="50"/>
      <c r="G108" s="50"/>
      <c r="H108" s="51">
        <f>ROUND(F107*F106,0)</f>
        <v>250</v>
      </c>
      <c r="I108" s="50"/>
      <c r="L108" s="51">
        <f>H108</f>
        <v>250</v>
      </c>
      <c r="M108" s="55"/>
      <c r="P108" s="51"/>
      <c r="Q108" s="50"/>
    </row>
    <row r="109" spans="1:17" x14ac:dyDescent="0.2">
      <c r="A109" s="55" t="s">
        <v>76</v>
      </c>
      <c r="B109" s="55"/>
      <c r="C109" s="50"/>
      <c r="E109" s="50"/>
      <c r="F109" s="58">
        <v>150</v>
      </c>
      <c r="G109" s="50" t="s">
        <v>77</v>
      </c>
      <c r="H109" s="51"/>
      <c r="I109" s="50"/>
      <c r="L109" s="51"/>
      <c r="M109" s="55"/>
      <c r="P109" s="51"/>
      <c r="Q109" s="50"/>
    </row>
    <row r="110" spans="1:17" x14ac:dyDescent="0.2">
      <c r="A110" s="55" t="s">
        <v>78</v>
      </c>
      <c r="B110" s="55"/>
      <c r="C110" s="50"/>
      <c r="E110" s="50"/>
      <c r="F110" s="50"/>
      <c r="G110" s="50"/>
      <c r="H110" s="51">
        <f>ROUND(F109*F106,0)</f>
        <v>375</v>
      </c>
      <c r="I110" s="50"/>
      <c r="L110" s="51"/>
      <c r="M110" s="55"/>
      <c r="P110" s="51">
        <f>H110</f>
        <v>375</v>
      </c>
      <c r="Q110" s="50"/>
    </row>
    <row r="111" spans="1:17" x14ac:dyDescent="0.2">
      <c r="A111" s="55" t="s">
        <v>79</v>
      </c>
      <c r="B111" s="55"/>
      <c r="C111" s="50"/>
      <c r="E111" s="50"/>
      <c r="F111" s="58">
        <v>200</v>
      </c>
      <c r="G111" s="50" t="s">
        <v>80</v>
      </c>
      <c r="H111" s="51"/>
      <c r="I111" s="50"/>
      <c r="L111" s="51"/>
      <c r="M111" s="55"/>
      <c r="P111" s="51"/>
      <c r="Q111" s="50"/>
    </row>
    <row r="112" spans="1:17" x14ac:dyDescent="0.2">
      <c r="A112" s="55" t="s">
        <v>81</v>
      </c>
      <c r="B112" s="55"/>
      <c r="C112" s="50"/>
      <c r="E112" s="50"/>
      <c r="F112" s="50">
        <f>ROUND(F111*$F106,0)</f>
        <v>500</v>
      </c>
      <c r="G112" s="50" t="s">
        <v>82</v>
      </c>
      <c r="H112" s="51"/>
      <c r="I112" s="50"/>
      <c r="L112" s="51"/>
      <c r="M112" s="55"/>
      <c r="P112" s="51"/>
      <c r="Q112" s="50"/>
    </row>
    <row r="113" spans="1:17" x14ac:dyDescent="0.2">
      <c r="A113" s="55" t="s">
        <v>52</v>
      </c>
      <c r="B113" s="55"/>
      <c r="C113" s="50"/>
      <c r="E113" s="50"/>
      <c r="F113" s="50"/>
      <c r="G113" s="50"/>
      <c r="H113" s="51"/>
      <c r="I113" s="50"/>
      <c r="L113" s="56">
        <f>L80</f>
        <v>0.2</v>
      </c>
      <c r="M113" s="55" t="s">
        <v>44</v>
      </c>
      <c r="P113" s="56">
        <f>P80</f>
        <v>0.8</v>
      </c>
      <c r="Q113" s="56" t="s">
        <v>43</v>
      </c>
    </row>
    <row r="114" spans="1:17" x14ac:dyDescent="0.2">
      <c r="A114" s="55" t="s">
        <v>130</v>
      </c>
      <c r="B114" s="55"/>
      <c r="C114" s="50"/>
      <c r="E114" s="50"/>
      <c r="F114" s="50"/>
      <c r="G114" s="50"/>
      <c r="H114" s="51">
        <f>F112</f>
        <v>500</v>
      </c>
      <c r="I114" s="50"/>
      <c r="L114" s="51">
        <f>ROUND($H114*L113,0)</f>
        <v>100</v>
      </c>
      <c r="M114" s="55"/>
      <c r="P114" s="51">
        <f>ROUND($H114*P113,0)</f>
        <v>400</v>
      </c>
      <c r="Q114" s="50"/>
    </row>
    <row r="115" spans="1:17" x14ac:dyDescent="0.2">
      <c r="A115" s="60"/>
      <c r="B115" s="60" t="s">
        <v>83</v>
      </c>
      <c r="C115" s="61"/>
      <c r="E115" s="61"/>
      <c r="F115" s="61"/>
      <c r="G115" s="50"/>
      <c r="H115" s="57">
        <f>SUM(H103:H114)</f>
        <v>1125</v>
      </c>
      <c r="I115" s="50" t="s">
        <v>84</v>
      </c>
      <c r="L115" s="57">
        <f>L108+L114</f>
        <v>350</v>
      </c>
      <c r="M115" s="55"/>
      <c r="P115" s="57">
        <f>P110+P114</f>
        <v>775</v>
      </c>
      <c r="Q115" s="50"/>
    </row>
    <row r="116" spans="1:17" x14ac:dyDescent="0.2">
      <c r="A116" s="55"/>
      <c r="B116" s="55"/>
      <c r="C116" s="55"/>
      <c r="D116" s="50"/>
      <c r="E116" s="50"/>
      <c r="F116" s="50"/>
      <c r="G116" s="50"/>
      <c r="H116" s="51"/>
      <c r="I116" s="50"/>
      <c r="L116" s="51"/>
      <c r="M116" s="55"/>
      <c r="P116" s="51"/>
      <c r="Q116" s="50"/>
    </row>
    <row r="117" spans="1:17" x14ac:dyDescent="0.2">
      <c r="A117" s="54" t="s">
        <v>124</v>
      </c>
      <c r="B117" s="55"/>
      <c r="C117" s="55"/>
      <c r="D117" s="50"/>
      <c r="E117" s="50"/>
      <c r="F117" s="50"/>
      <c r="G117" s="50"/>
      <c r="H117" s="51"/>
      <c r="I117" s="50"/>
      <c r="L117" s="51"/>
      <c r="M117" s="55"/>
      <c r="P117" s="51"/>
      <c r="Q117" s="50"/>
    </row>
    <row r="118" spans="1:17" x14ac:dyDescent="0.2">
      <c r="A118" s="55" t="s">
        <v>164</v>
      </c>
      <c r="B118" s="55"/>
      <c r="C118" s="50"/>
      <c r="E118" s="50"/>
      <c r="F118" s="50"/>
      <c r="G118" s="50"/>
      <c r="H118" s="51"/>
      <c r="I118" s="50"/>
      <c r="L118" s="51"/>
      <c r="M118" s="55"/>
      <c r="P118" s="51"/>
      <c r="Q118" s="50"/>
    </row>
    <row r="119" spans="1:17" x14ac:dyDescent="0.2">
      <c r="A119" s="55"/>
      <c r="B119" s="55" t="s">
        <v>113</v>
      </c>
      <c r="C119" s="50"/>
      <c r="E119" s="50"/>
      <c r="F119" s="58">
        <v>1125</v>
      </c>
      <c r="G119" s="50" t="s">
        <v>85</v>
      </c>
      <c r="H119" s="51"/>
      <c r="I119" s="50"/>
      <c r="L119" s="51"/>
      <c r="M119" s="55"/>
      <c r="P119" s="51"/>
      <c r="Q119" s="50"/>
    </row>
    <row r="120" spans="1:17" x14ac:dyDescent="0.2">
      <c r="A120" s="55" t="s">
        <v>165</v>
      </c>
      <c r="B120" s="55"/>
      <c r="C120" s="50"/>
      <c r="E120" s="50"/>
      <c r="F120" s="55"/>
      <c r="G120" s="50"/>
      <c r="H120" s="51"/>
      <c r="I120" s="50"/>
      <c r="L120" s="51"/>
      <c r="M120" s="55"/>
      <c r="P120" s="51"/>
      <c r="Q120" s="50"/>
    </row>
    <row r="121" spans="1:17" x14ac:dyDescent="0.2">
      <c r="A121" s="55"/>
      <c r="B121" s="55" t="s">
        <v>113</v>
      </c>
      <c r="C121" s="50"/>
      <c r="E121" s="50"/>
      <c r="F121" s="58">
        <v>225</v>
      </c>
      <c r="G121" s="50" t="s">
        <v>86</v>
      </c>
      <c r="H121" s="51"/>
      <c r="I121" s="50"/>
      <c r="L121" s="51"/>
      <c r="M121" s="55"/>
      <c r="P121" s="51"/>
      <c r="Q121" s="50"/>
    </row>
    <row r="122" spans="1:17" x14ac:dyDescent="0.2">
      <c r="A122" s="55" t="s">
        <v>166</v>
      </c>
      <c r="B122" s="55"/>
      <c r="C122" s="50"/>
      <c r="E122" s="50"/>
      <c r="F122" s="50"/>
      <c r="G122" s="50"/>
      <c r="H122" s="51"/>
      <c r="I122" s="50"/>
      <c r="L122" s="51"/>
      <c r="M122" s="55"/>
      <c r="P122" s="51"/>
      <c r="Q122" s="50"/>
    </row>
    <row r="123" spans="1:17" x14ac:dyDescent="0.2">
      <c r="A123" s="55"/>
      <c r="B123" s="55" t="s">
        <v>113</v>
      </c>
      <c r="C123" s="50"/>
      <c r="E123" s="50"/>
      <c r="F123" s="58">
        <v>1440</v>
      </c>
      <c r="G123" s="50" t="s">
        <v>87</v>
      </c>
      <c r="H123" s="51"/>
      <c r="I123" s="50"/>
      <c r="L123" s="51"/>
      <c r="M123" s="55"/>
      <c r="P123" s="51"/>
      <c r="Q123" s="50"/>
    </row>
    <row r="124" spans="1:17" x14ac:dyDescent="0.2">
      <c r="A124" s="55" t="s">
        <v>167</v>
      </c>
      <c r="B124" s="55"/>
      <c r="C124" s="50"/>
      <c r="E124" s="50"/>
      <c r="F124" s="50"/>
      <c r="G124" s="50"/>
      <c r="H124" s="51"/>
      <c r="I124" s="50"/>
      <c r="L124" s="51"/>
      <c r="M124" s="55"/>
      <c r="P124" s="51"/>
      <c r="Q124" s="50"/>
    </row>
    <row r="125" spans="1:17" x14ac:dyDescent="0.2">
      <c r="A125" s="55"/>
      <c r="B125" s="55" t="s">
        <v>113</v>
      </c>
      <c r="C125" s="50"/>
      <c r="E125" s="50"/>
      <c r="F125" s="58">
        <v>520</v>
      </c>
      <c r="G125" s="50" t="s">
        <v>88</v>
      </c>
      <c r="H125" s="51"/>
      <c r="I125" s="50"/>
      <c r="L125" s="51"/>
      <c r="M125" s="55"/>
      <c r="P125" s="51"/>
      <c r="Q125" s="50"/>
    </row>
    <row r="126" spans="1:17" x14ac:dyDescent="0.2">
      <c r="A126" s="55"/>
      <c r="B126" s="55"/>
      <c r="C126" s="50"/>
      <c r="E126" s="50"/>
      <c r="F126" s="50"/>
      <c r="G126" s="50"/>
      <c r="H126" s="51"/>
      <c r="I126" s="50"/>
      <c r="L126" s="51"/>
      <c r="M126" s="55"/>
      <c r="P126" s="51"/>
      <c r="Q126" s="50"/>
    </row>
    <row r="127" spans="1:17" x14ac:dyDescent="0.2">
      <c r="A127" s="55"/>
      <c r="B127" s="55" t="s">
        <v>114</v>
      </c>
      <c r="C127" s="50"/>
      <c r="E127" s="50"/>
      <c r="F127" s="50">
        <f>F119+F121+F123+F125</f>
        <v>3310</v>
      </c>
      <c r="G127" s="50" t="s">
        <v>89</v>
      </c>
      <c r="H127" s="51"/>
      <c r="I127" s="50"/>
      <c r="L127" s="51"/>
      <c r="M127" s="55"/>
      <c r="P127" s="51"/>
      <c r="Q127" s="50"/>
    </row>
    <row r="128" spans="1:17" x14ac:dyDescent="0.2">
      <c r="A128" s="55"/>
      <c r="B128" s="55"/>
      <c r="C128" s="50"/>
      <c r="E128" s="50"/>
      <c r="F128" s="50"/>
      <c r="G128" s="50"/>
      <c r="H128" s="51"/>
      <c r="I128" s="50"/>
      <c r="L128" s="51"/>
      <c r="M128" s="55"/>
      <c r="P128" s="51"/>
      <c r="Q128" s="50"/>
    </row>
    <row r="129" spans="1:17" x14ac:dyDescent="0.2">
      <c r="A129" s="55"/>
      <c r="B129" s="55" t="s">
        <v>115</v>
      </c>
      <c r="C129" s="50"/>
      <c r="E129" s="50"/>
      <c r="F129" s="58">
        <v>450</v>
      </c>
      <c r="G129" s="50" t="s">
        <v>90</v>
      </c>
      <c r="H129" s="51"/>
      <c r="I129" s="50"/>
      <c r="L129" s="51"/>
      <c r="M129" s="55"/>
      <c r="P129" s="51"/>
      <c r="Q129" s="50"/>
    </row>
    <row r="130" spans="1:17" x14ac:dyDescent="0.2">
      <c r="A130" s="55"/>
      <c r="B130" s="55"/>
      <c r="C130" s="50"/>
      <c r="E130" s="50"/>
      <c r="F130" s="50"/>
      <c r="G130" s="50"/>
      <c r="H130" s="51"/>
      <c r="I130" s="50"/>
      <c r="L130" s="51"/>
      <c r="M130" s="55"/>
      <c r="P130" s="51"/>
      <c r="Q130" s="50"/>
    </row>
    <row r="131" spans="1:17" x14ac:dyDescent="0.2">
      <c r="A131" s="55"/>
      <c r="B131" s="55" t="s">
        <v>116</v>
      </c>
      <c r="C131" s="50"/>
      <c r="E131" s="50"/>
      <c r="F131" s="65">
        <f>ROUND(F127/F129,2)</f>
        <v>7.36</v>
      </c>
      <c r="G131" s="65" t="s">
        <v>31</v>
      </c>
      <c r="H131" s="51"/>
      <c r="I131" s="50"/>
      <c r="L131" s="51"/>
      <c r="M131" s="55"/>
      <c r="P131" s="51"/>
      <c r="Q131" s="50"/>
    </row>
    <row r="132" spans="1:17" x14ac:dyDescent="0.2">
      <c r="A132" s="55"/>
      <c r="B132" s="55"/>
      <c r="C132" s="55"/>
      <c r="E132" s="55"/>
      <c r="F132" s="55"/>
      <c r="G132" s="55"/>
      <c r="H132" s="51"/>
      <c r="I132" s="55"/>
      <c r="L132" s="51"/>
      <c r="M132" s="55"/>
      <c r="P132" s="51"/>
      <c r="Q132" s="55"/>
    </row>
    <row r="133" spans="1:17" x14ac:dyDescent="0.2">
      <c r="A133" s="55" t="s">
        <v>73</v>
      </c>
      <c r="B133" s="55"/>
      <c r="C133" s="50"/>
      <c r="E133" s="50"/>
      <c r="F133" s="58">
        <v>100</v>
      </c>
      <c r="G133" s="50" t="s">
        <v>74</v>
      </c>
      <c r="H133" s="51"/>
      <c r="I133" s="50"/>
      <c r="L133" s="51"/>
      <c r="M133" s="55"/>
      <c r="P133" s="51"/>
      <c r="Q133" s="50"/>
    </row>
    <row r="134" spans="1:17" x14ac:dyDescent="0.2">
      <c r="A134" s="55" t="s">
        <v>91</v>
      </c>
      <c r="B134" s="55"/>
      <c r="C134" s="50"/>
      <c r="E134" s="50"/>
      <c r="F134" s="50"/>
      <c r="G134" s="50"/>
      <c r="H134" s="51">
        <f>ROUND(F133*F131,0)</f>
        <v>736</v>
      </c>
      <c r="I134" s="50"/>
      <c r="L134" s="51">
        <f>H134</f>
        <v>736</v>
      </c>
      <c r="M134" s="55"/>
      <c r="P134" s="51"/>
      <c r="Q134" s="50"/>
    </row>
    <row r="135" spans="1:17" x14ac:dyDescent="0.2">
      <c r="A135" s="55"/>
      <c r="B135" s="55"/>
      <c r="C135" s="55"/>
      <c r="D135" s="55"/>
      <c r="E135" s="55"/>
      <c r="F135" s="55"/>
      <c r="G135" s="55"/>
      <c r="H135" s="51"/>
      <c r="I135" s="55"/>
      <c r="L135" s="51"/>
      <c r="M135" s="55"/>
      <c r="P135" s="51"/>
      <c r="Q135" s="55"/>
    </row>
    <row r="136" spans="1:17" x14ac:dyDescent="0.2">
      <c r="A136" s="55"/>
      <c r="B136" s="55" t="s">
        <v>76</v>
      </c>
      <c r="C136" s="55"/>
      <c r="D136" s="50"/>
      <c r="E136" s="50"/>
      <c r="F136" s="58">
        <v>150</v>
      </c>
      <c r="G136" s="50" t="s">
        <v>77</v>
      </c>
      <c r="H136" s="51"/>
      <c r="I136" s="50"/>
      <c r="L136" s="51"/>
      <c r="M136" s="55"/>
      <c r="P136" s="51"/>
      <c r="Q136" s="50"/>
    </row>
    <row r="137" spans="1:17" x14ac:dyDescent="0.2">
      <c r="A137" s="55"/>
      <c r="B137" s="55" t="s">
        <v>92</v>
      </c>
      <c r="C137" s="55"/>
      <c r="D137" s="50"/>
      <c r="E137" s="50"/>
      <c r="F137" s="50"/>
      <c r="G137" s="50"/>
      <c r="H137" s="51">
        <f>ROUND(F136*F131,0)</f>
        <v>1104</v>
      </c>
      <c r="I137" s="50"/>
      <c r="L137" s="51"/>
      <c r="M137" s="55"/>
      <c r="P137" s="51">
        <f>H137</f>
        <v>1104</v>
      </c>
      <c r="Q137" s="50"/>
    </row>
    <row r="138" spans="1:17" x14ac:dyDescent="0.2">
      <c r="A138" s="55"/>
      <c r="B138" s="55"/>
      <c r="C138" s="55"/>
      <c r="D138" s="50"/>
      <c r="E138" s="50"/>
      <c r="F138" s="50"/>
      <c r="G138" s="50"/>
      <c r="H138" s="51"/>
      <c r="I138" s="50"/>
      <c r="L138" s="51"/>
      <c r="M138" s="55"/>
      <c r="P138" s="51"/>
      <c r="Q138" s="50"/>
    </row>
    <row r="139" spans="1:17" x14ac:dyDescent="0.2">
      <c r="A139" s="55"/>
      <c r="B139" s="55" t="s">
        <v>79</v>
      </c>
      <c r="C139" s="55"/>
      <c r="D139" s="50"/>
      <c r="E139" s="50"/>
      <c r="F139" s="58">
        <v>200</v>
      </c>
      <c r="G139" s="50" t="s">
        <v>80</v>
      </c>
      <c r="H139" s="51"/>
      <c r="I139" s="50"/>
      <c r="L139" s="51"/>
      <c r="M139" s="55"/>
      <c r="P139" s="51"/>
      <c r="Q139" s="50"/>
    </row>
    <row r="140" spans="1:17" x14ac:dyDescent="0.2">
      <c r="A140" s="55"/>
      <c r="B140" s="55" t="s">
        <v>93</v>
      </c>
      <c r="C140" s="55"/>
      <c r="D140" s="50"/>
      <c r="E140" s="50" t="s">
        <v>94</v>
      </c>
      <c r="F140" s="50">
        <f>ROUND(F139*$F131,0)</f>
        <v>1472</v>
      </c>
      <c r="G140" s="50" t="s">
        <v>95</v>
      </c>
      <c r="H140" s="51"/>
      <c r="I140" s="50"/>
      <c r="L140" s="51"/>
      <c r="M140" s="55"/>
      <c r="P140" s="51"/>
      <c r="Q140" s="50"/>
    </row>
    <row r="141" spans="1:17" x14ac:dyDescent="0.2">
      <c r="A141" s="55"/>
      <c r="B141" s="55" t="s">
        <v>52</v>
      </c>
      <c r="C141" s="55"/>
      <c r="D141" s="50"/>
      <c r="E141" s="50"/>
      <c r="F141" s="50"/>
      <c r="G141" s="50"/>
      <c r="H141" s="51"/>
      <c r="I141" s="50"/>
      <c r="L141" s="56">
        <f>L80</f>
        <v>0.2</v>
      </c>
      <c r="M141" s="55" t="s">
        <v>44</v>
      </c>
      <c r="P141" s="56">
        <f>P80</f>
        <v>0.8</v>
      </c>
      <c r="Q141" s="56" t="s">
        <v>43</v>
      </c>
    </row>
    <row r="142" spans="1:17" x14ac:dyDescent="0.2">
      <c r="A142" s="55"/>
      <c r="B142" s="55" t="s">
        <v>96</v>
      </c>
      <c r="C142" s="55"/>
      <c r="D142" s="50"/>
      <c r="E142" s="50"/>
      <c r="F142" s="50"/>
      <c r="G142" s="50"/>
      <c r="H142" s="51">
        <f>F140</f>
        <v>1472</v>
      </c>
      <c r="I142" s="50" t="s">
        <v>95</v>
      </c>
      <c r="L142" s="51">
        <f>ROUND($H142*L141,0)</f>
        <v>294</v>
      </c>
      <c r="M142" s="55"/>
      <c r="P142" s="51">
        <f>ROUND($H142*P141,0)</f>
        <v>1178</v>
      </c>
      <c r="Q142" s="50"/>
    </row>
    <row r="143" spans="1:17" x14ac:dyDescent="0.2">
      <c r="A143" s="55"/>
      <c r="B143" s="55"/>
      <c r="C143" s="55"/>
      <c r="D143" s="50"/>
      <c r="E143" s="50"/>
      <c r="F143" s="50"/>
      <c r="G143" s="50"/>
      <c r="H143" s="51"/>
      <c r="I143" s="50"/>
      <c r="L143" s="51"/>
      <c r="M143" s="55"/>
      <c r="P143" s="51"/>
      <c r="Q143" s="50"/>
    </row>
    <row r="144" spans="1:17" x14ac:dyDescent="0.2">
      <c r="A144" s="60"/>
      <c r="B144" s="60"/>
      <c r="C144" s="60" t="s">
        <v>97</v>
      </c>
      <c r="D144" s="61"/>
      <c r="E144" s="61"/>
      <c r="F144" s="61"/>
      <c r="G144" s="50"/>
      <c r="H144" s="57">
        <f>H134+H137+H142</f>
        <v>3312</v>
      </c>
      <c r="I144" s="50" t="s">
        <v>98</v>
      </c>
      <c r="L144" s="57">
        <f>L134+L137+L142</f>
        <v>1030</v>
      </c>
      <c r="M144" s="55"/>
      <c r="P144" s="57">
        <f>P134+P137+P142</f>
        <v>2282</v>
      </c>
      <c r="Q144" s="50"/>
    </row>
    <row r="145" spans="1:17" x14ac:dyDescent="0.2">
      <c r="A145" s="55"/>
      <c r="B145" s="55"/>
      <c r="C145" s="55"/>
      <c r="D145" s="50"/>
      <c r="E145" s="50"/>
      <c r="F145" s="50"/>
      <c r="G145" s="50"/>
      <c r="H145" s="51"/>
      <c r="I145" s="50"/>
      <c r="L145" s="51"/>
      <c r="M145" s="55"/>
      <c r="P145" s="51"/>
      <c r="Q145" s="50"/>
    </row>
    <row r="146" spans="1:17" x14ac:dyDescent="0.2">
      <c r="A146" s="54"/>
      <c r="B146" s="55"/>
      <c r="C146" s="55"/>
      <c r="D146" s="50"/>
      <c r="E146" s="50"/>
      <c r="F146" s="50"/>
      <c r="G146" s="50"/>
      <c r="H146" s="51"/>
      <c r="I146" s="50"/>
      <c r="L146" s="51"/>
      <c r="M146" s="55"/>
      <c r="P146" s="51"/>
      <c r="Q146" s="50"/>
    </row>
    <row r="147" spans="1:17" ht="13.5" thickBot="1" x14ac:dyDescent="0.25">
      <c r="A147" s="95" t="s">
        <v>169</v>
      </c>
      <c r="B147" s="96"/>
      <c r="C147" s="96"/>
      <c r="D147" s="97" t="s">
        <v>99</v>
      </c>
      <c r="E147" s="97"/>
      <c r="F147" s="97"/>
      <c r="G147" s="97"/>
      <c r="H147" s="98">
        <f>H74-H81-H89-H100-H115-H144</f>
        <v>-3367.14</v>
      </c>
      <c r="I147" s="97"/>
      <c r="J147" s="88"/>
      <c r="K147" s="88"/>
      <c r="L147" s="98">
        <f>L74-L81-L89-L100-L115-L144</f>
        <v>-1186.02</v>
      </c>
      <c r="M147" s="99"/>
      <c r="N147" s="100"/>
      <c r="O147" s="100"/>
      <c r="P147" s="98">
        <f>P74-P81-P89-P100-P115-P144</f>
        <v>-2181.0299999999997</v>
      </c>
      <c r="Q147" s="97"/>
    </row>
    <row r="148" spans="1:17" ht="13.5" thickTop="1" x14ac:dyDescent="0.2">
      <c r="A148" s="55"/>
      <c r="B148" s="55"/>
      <c r="C148" s="55"/>
      <c r="D148" s="50"/>
      <c r="E148" s="50"/>
      <c r="F148" s="50"/>
      <c r="G148" s="50"/>
      <c r="H148" s="66"/>
      <c r="I148" s="50"/>
      <c r="L148" s="66"/>
      <c r="M148" s="60"/>
      <c r="N148" s="26"/>
      <c r="O148" s="26"/>
      <c r="P148" s="66"/>
      <c r="Q148" s="50"/>
    </row>
    <row r="149" spans="1:17" x14ac:dyDescent="0.2">
      <c r="A149" s="55"/>
      <c r="B149" s="55"/>
      <c r="C149" s="55"/>
      <c r="D149" s="55"/>
      <c r="E149" s="50"/>
      <c r="F149" s="50"/>
      <c r="G149" s="50"/>
      <c r="H149" s="51"/>
      <c r="I149" s="50"/>
      <c r="M149" s="51"/>
      <c r="N149" s="55"/>
      <c r="P149" s="51"/>
      <c r="Q149" s="50"/>
    </row>
    <row r="150" spans="1:17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7" x14ac:dyDescent="0.2">
      <c r="A151" s="55"/>
      <c r="B151" s="55"/>
      <c r="C151" s="55"/>
      <c r="D151" s="55"/>
      <c r="E151" s="50"/>
      <c r="F151" s="50"/>
      <c r="G151" s="50"/>
      <c r="H151" s="50"/>
      <c r="I151" s="51"/>
      <c r="J151" s="50"/>
      <c r="K151" s="51"/>
      <c r="L151" s="50"/>
      <c r="M151" s="51"/>
      <c r="N151" s="55"/>
    </row>
  </sheetData>
  <mergeCells count="8">
    <mergeCell ref="A65:N65"/>
    <mergeCell ref="A66:N66"/>
    <mergeCell ref="A1:J1"/>
    <mergeCell ref="A2:J2"/>
    <mergeCell ref="A3:J3"/>
    <mergeCell ref="A16:B16"/>
    <mergeCell ref="A41:B41"/>
    <mergeCell ref="H39:N39"/>
  </mergeCells>
  <phoneticPr fontId="0" type="noConversion"/>
  <printOptions gridLines="1" gridLinesSet="0"/>
  <pageMargins left="0.5" right="0.25" top="0.5" bottom="0.5" header="0.5" footer="0.5"/>
  <pageSetup scale="82" fitToHeight="0" orientation="portrait" horizontalDpi="4294967294" verticalDpi="300" r:id="rId1"/>
  <headerFooter alignWithMargins="0"/>
  <rowBreaks count="1" manualBreakCount="1"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zoomScaleNormal="100" workbookViewId="0">
      <selection activeCell="A3" sqref="A3:J3"/>
    </sheetView>
  </sheetViews>
  <sheetFormatPr defaultColWidth="9.625" defaultRowHeight="12.75" x14ac:dyDescent="0.2"/>
  <cols>
    <col min="1" max="1" width="4.875" style="1" customWidth="1"/>
    <col min="2" max="2" width="12.125" style="1" customWidth="1"/>
    <col min="3" max="3" width="2.625" style="1" customWidth="1"/>
    <col min="4" max="4" width="19.875" style="1" customWidth="1"/>
    <col min="5" max="5" width="2.625" style="1" customWidth="1"/>
    <col min="6" max="6" width="12.625" style="1" customWidth="1"/>
    <col min="7" max="7" width="2.625" style="1" customWidth="1"/>
    <col min="8" max="8" width="11.625" style="1" customWidth="1"/>
    <col min="9" max="9" width="2.625" style="1" customWidth="1"/>
    <col min="10" max="10" width="11.625" style="1" customWidth="1"/>
    <col min="11" max="11" width="2.625" style="1" customWidth="1"/>
    <col min="12" max="12" width="10.5" style="1" bestFit="1" customWidth="1"/>
    <col min="13" max="13" width="2.625" style="1" customWidth="1"/>
    <col min="14" max="14" width="9.625" style="1" customWidth="1"/>
    <col min="15" max="15" width="2.625" style="1" customWidth="1"/>
    <col min="16" max="16" width="13.25" style="1" bestFit="1" customWidth="1"/>
    <col min="17" max="17" width="2.625" style="1" customWidth="1"/>
    <col min="18" max="16384" width="9.625" style="1"/>
  </cols>
  <sheetData>
    <row r="1" spans="1:10" x14ac:dyDescent="0.2">
      <c r="A1" s="109" t="str">
        <f>+Summary!A1</f>
        <v>U.T. AT ANYWHERE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">
      <c r="A2" s="109" t="s">
        <v>196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9" t="s">
        <v>181</v>
      </c>
      <c r="B3" s="109"/>
      <c r="C3" s="109"/>
      <c r="D3" s="109"/>
      <c r="E3" s="109"/>
      <c r="F3" s="109"/>
      <c r="G3" s="109"/>
      <c r="H3" s="109"/>
      <c r="I3" s="109"/>
      <c r="J3" s="109"/>
    </row>
    <row r="5" spans="1:10" x14ac:dyDescent="0.2">
      <c r="A5" s="7" t="s">
        <v>38</v>
      </c>
      <c r="B5" s="7"/>
      <c r="C5" s="6" t="s">
        <v>195</v>
      </c>
    </row>
    <row r="7" spans="1:10" x14ac:dyDescent="0.2">
      <c r="A7" s="7"/>
      <c r="B7" s="7"/>
    </row>
    <row r="8" spans="1:10" x14ac:dyDescent="0.2">
      <c r="A8" s="93" t="s">
        <v>188</v>
      </c>
      <c r="B8" s="7"/>
    </row>
    <row r="9" spans="1:10" x14ac:dyDescent="0.2">
      <c r="A9" s="7"/>
      <c r="B9" s="7"/>
    </row>
    <row r="10" spans="1:10" x14ac:dyDescent="0.2">
      <c r="A10" s="93" t="s">
        <v>2</v>
      </c>
      <c r="B10" s="7"/>
    </row>
    <row r="11" spans="1:10" x14ac:dyDescent="0.2">
      <c r="B11" s="7"/>
    </row>
    <row r="13" spans="1:10" x14ac:dyDescent="0.2">
      <c r="A13" s="8" t="s">
        <v>3</v>
      </c>
      <c r="B13" s="8"/>
      <c r="C13" s="9"/>
      <c r="D13" s="9"/>
      <c r="E13" s="10"/>
      <c r="F13" s="8" t="s">
        <v>4</v>
      </c>
      <c r="G13" s="10"/>
      <c r="H13" s="8" t="s">
        <v>5</v>
      </c>
      <c r="I13" s="10"/>
      <c r="J13" s="8" t="s">
        <v>6</v>
      </c>
    </row>
    <row r="14" spans="1:10" x14ac:dyDescent="0.2">
      <c r="A14" s="12"/>
      <c r="B14" s="12"/>
      <c r="C14" s="13"/>
      <c r="D14" s="13"/>
      <c r="E14" s="10"/>
      <c r="F14" s="12"/>
      <c r="G14" s="10"/>
      <c r="H14" s="12"/>
      <c r="I14" s="10"/>
      <c r="J14" s="12"/>
    </row>
    <row r="15" spans="1:10" x14ac:dyDescent="0.2">
      <c r="A15" s="10"/>
      <c r="B15" s="10"/>
      <c r="C15" s="10"/>
      <c r="D15" s="14" t="s">
        <v>132</v>
      </c>
      <c r="E15" s="10"/>
      <c r="F15" s="14" t="s">
        <v>7</v>
      </c>
      <c r="G15" s="10"/>
      <c r="H15" s="14" t="s">
        <v>8</v>
      </c>
      <c r="I15" s="10"/>
      <c r="J15" s="14" t="s">
        <v>9</v>
      </c>
    </row>
    <row r="16" spans="1:10" x14ac:dyDescent="0.2">
      <c r="A16" s="110" t="s">
        <v>32</v>
      </c>
      <c r="B16" s="110"/>
      <c r="C16" s="10"/>
      <c r="D16" s="8" t="s">
        <v>133</v>
      </c>
      <c r="E16" s="10"/>
      <c r="F16" s="8" t="s">
        <v>0</v>
      </c>
      <c r="G16" s="10"/>
      <c r="H16" s="8" t="s">
        <v>0</v>
      </c>
      <c r="I16" s="10"/>
      <c r="J16" s="8" t="s">
        <v>0</v>
      </c>
    </row>
    <row r="17" spans="1:12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2" x14ac:dyDescent="0.2">
      <c r="A18" s="15" t="s">
        <v>36</v>
      </c>
      <c r="B18" s="15"/>
      <c r="C18" s="10"/>
      <c r="D18" s="16">
        <v>9901</v>
      </c>
      <c r="E18" s="10"/>
      <c r="F18" s="17">
        <v>1000</v>
      </c>
      <c r="G18" s="18"/>
      <c r="H18" s="17">
        <v>250</v>
      </c>
      <c r="I18" s="10"/>
      <c r="J18" s="44">
        <f>+F18-H18</f>
        <v>750</v>
      </c>
    </row>
    <row r="19" spans="1:12" x14ac:dyDescent="0.2">
      <c r="A19" s="10"/>
      <c r="B19" s="10"/>
      <c r="C19" s="10"/>
      <c r="D19" s="10"/>
      <c r="E19" s="10"/>
      <c r="F19" s="17"/>
      <c r="G19" s="6"/>
      <c r="H19" s="6"/>
    </row>
    <row r="20" spans="1:12" x14ac:dyDescent="0.2">
      <c r="A20" s="15" t="s">
        <v>12</v>
      </c>
      <c r="B20" s="15"/>
      <c r="C20" s="10"/>
      <c r="D20" s="16">
        <v>9902</v>
      </c>
      <c r="E20" s="10"/>
      <c r="F20" s="17">
        <v>2000</v>
      </c>
      <c r="G20" s="18"/>
      <c r="H20" s="17">
        <v>500</v>
      </c>
      <c r="I20" s="10"/>
      <c r="J20" s="44">
        <f>+F20-H20</f>
        <v>1500</v>
      </c>
    </row>
    <row r="21" spans="1:12" x14ac:dyDescent="0.2">
      <c r="A21" s="10"/>
      <c r="B21" s="10"/>
      <c r="C21" s="10"/>
      <c r="D21" s="10"/>
      <c r="E21" s="10"/>
      <c r="F21" s="17"/>
      <c r="G21" s="18"/>
      <c r="H21" s="18"/>
      <c r="I21" s="10"/>
      <c r="J21" s="10"/>
    </row>
    <row r="22" spans="1:12" x14ac:dyDescent="0.2">
      <c r="A22" s="15" t="s">
        <v>26</v>
      </c>
      <c r="B22" s="15"/>
      <c r="C22" s="10"/>
      <c r="D22" s="16">
        <v>9903</v>
      </c>
      <c r="E22" s="10"/>
      <c r="F22" s="17">
        <v>12000</v>
      </c>
      <c r="G22" s="18"/>
      <c r="H22" s="17">
        <v>2250</v>
      </c>
      <c r="I22" s="10"/>
      <c r="J22" s="44">
        <f>+F22-H22</f>
        <v>9750</v>
      </c>
    </row>
    <row r="23" spans="1:12" x14ac:dyDescent="0.2">
      <c r="A23" s="10"/>
      <c r="B23" s="10"/>
      <c r="C23" s="10"/>
      <c r="D23" s="10"/>
      <c r="E23" s="10"/>
      <c r="F23" s="17"/>
      <c r="G23" s="6"/>
      <c r="H23" s="6"/>
    </row>
    <row r="24" spans="1:12" x14ac:dyDescent="0.2">
      <c r="A24" s="15" t="s">
        <v>11</v>
      </c>
      <c r="B24" s="15"/>
      <c r="C24" s="10"/>
      <c r="D24" s="16">
        <v>9904</v>
      </c>
      <c r="E24" s="10"/>
      <c r="F24" s="17">
        <v>0</v>
      </c>
      <c r="G24" s="18"/>
      <c r="H24" s="17">
        <v>0</v>
      </c>
      <c r="I24" s="10"/>
      <c r="J24" s="44">
        <f>+F24-H24</f>
        <v>0</v>
      </c>
    </row>
    <row r="25" spans="1:12" x14ac:dyDescent="0.2">
      <c r="A25" s="10"/>
      <c r="B25" s="10"/>
      <c r="C25" s="10"/>
      <c r="D25" s="10"/>
      <c r="E25" s="10"/>
      <c r="F25" s="45"/>
      <c r="G25" s="10"/>
      <c r="H25" s="45"/>
      <c r="I25" s="10"/>
      <c r="J25" s="45"/>
    </row>
    <row r="26" spans="1:12" x14ac:dyDescent="0.2">
      <c r="A26" s="7" t="s">
        <v>13</v>
      </c>
      <c r="B26" s="7"/>
      <c r="C26" s="10"/>
      <c r="D26" s="10"/>
      <c r="E26" s="10"/>
      <c r="F26" s="22">
        <f>SUM(F17:F24)</f>
        <v>15000</v>
      </c>
      <c r="G26" s="10"/>
      <c r="H26" s="22">
        <f>SUM(H17:H24)</f>
        <v>3000</v>
      </c>
      <c r="I26" s="10"/>
      <c r="J26" s="22">
        <f>SUM(J17:J24)</f>
        <v>12000</v>
      </c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2" x14ac:dyDescent="0.2">
      <c r="A28" s="7" t="s">
        <v>186</v>
      </c>
      <c r="B28" s="7"/>
      <c r="C28" s="10"/>
      <c r="D28" s="10"/>
      <c r="E28" s="10"/>
      <c r="F28" s="18">
        <v>0</v>
      </c>
      <c r="G28" s="10"/>
      <c r="H28" s="18">
        <v>0</v>
      </c>
      <c r="I28" s="10"/>
      <c r="J28" s="44">
        <f>F28-H28</f>
        <v>0</v>
      </c>
      <c r="L28" s="88"/>
    </row>
    <row r="29" spans="1:12" x14ac:dyDescent="0.2">
      <c r="A29" s="10"/>
      <c r="B29" s="10"/>
      <c r="C29" s="10"/>
      <c r="D29" s="10"/>
      <c r="E29" s="10"/>
      <c r="F29" s="45"/>
      <c r="G29" s="10"/>
      <c r="H29" s="45"/>
      <c r="I29" s="10"/>
      <c r="J29" s="45"/>
    </row>
    <row r="30" spans="1:12" ht="13.5" thickBot="1" x14ac:dyDescent="0.25">
      <c r="A30" s="7" t="s">
        <v>15</v>
      </c>
      <c r="B30" s="7"/>
      <c r="C30" s="10"/>
      <c r="D30" s="10"/>
      <c r="E30" s="10"/>
      <c r="F30" s="22">
        <f>SUM(F26:F29)</f>
        <v>15000</v>
      </c>
      <c r="G30" s="13"/>
      <c r="H30" s="22">
        <f>SUM(H26:H29)</f>
        <v>3000</v>
      </c>
      <c r="I30" s="13"/>
      <c r="J30" s="22">
        <f>SUM(J26:J29)</f>
        <v>12000</v>
      </c>
    </row>
    <row r="31" spans="1:12" ht="13.5" thickTop="1" x14ac:dyDescent="0.2">
      <c r="A31" s="7" t="s">
        <v>33</v>
      </c>
      <c r="B31" s="7"/>
      <c r="F31" s="38"/>
      <c r="G31" s="26"/>
      <c r="H31" s="38"/>
      <c r="I31" s="26"/>
      <c r="J31" s="38"/>
    </row>
    <row r="32" spans="1:12" x14ac:dyDescent="0.2">
      <c r="A32" s="7" t="s">
        <v>34</v>
      </c>
      <c r="B32" s="7"/>
      <c r="C32" s="10"/>
      <c r="D32" s="10"/>
      <c r="E32" s="10"/>
      <c r="F32" s="27">
        <f>+H32+J32</f>
        <v>1</v>
      </c>
      <c r="G32" s="10"/>
      <c r="H32" s="27">
        <f>H30/F30</f>
        <v>0.2</v>
      </c>
      <c r="I32" s="10"/>
      <c r="J32" s="27">
        <f>J30/F30</f>
        <v>0.8</v>
      </c>
    </row>
    <row r="34" spans="1:16" x14ac:dyDescent="0.2">
      <c r="A34" s="94" t="s">
        <v>182</v>
      </c>
      <c r="B34" s="10"/>
      <c r="C34" s="10"/>
      <c r="D34" s="10"/>
      <c r="E34" s="2"/>
    </row>
    <row r="35" spans="1:16" x14ac:dyDescent="0.2">
      <c r="A35" s="7" t="s">
        <v>190</v>
      </c>
      <c r="B35" s="7"/>
    </row>
    <row r="36" spans="1:16" ht="11.1" customHeight="1" x14ac:dyDescent="0.2">
      <c r="A36" s="10"/>
      <c r="B36" s="10"/>
      <c r="C36" s="10"/>
      <c r="D36" s="10"/>
      <c r="E36" s="2"/>
    </row>
    <row r="37" spans="1:16" x14ac:dyDescent="0.2">
      <c r="A37" s="8" t="s">
        <v>3</v>
      </c>
      <c r="B37" s="8"/>
      <c r="C37" s="9"/>
      <c r="D37" s="9"/>
      <c r="E37" s="10"/>
      <c r="F37" s="8" t="s">
        <v>4</v>
      </c>
      <c r="G37" s="10"/>
      <c r="H37" s="46"/>
      <c r="I37" s="46"/>
      <c r="J37" s="9"/>
      <c r="K37" s="47" t="s">
        <v>5</v>
      </c>
      <c r="L37" s="9"/>
      <c r="M37" s="46" t="s">
        <v>18</v>
      </c>
      <c r="N37" s="46" t="s">
        <v>18</v>
      </c>
      <c r="O37" s="10"/>
      <c r="P37" s="8" t="s">
        <v>19</v>
      </c>
    </row>
    <row r="38" spans="1:16" ht="9" customHeight="1" x14ac:dyDescent="0.2">
      <c r="A38" s="12"/>
      <c r="B38" s="12"/>
      <c r="C38" s="13"/>
      <c r="D38" s="13"/>
      <c r="E38" s="10"/>
      <c r="F38" s="12"/>
      <c r="G38" s="10"/>
      <c r="H38" s="28"/>
      <c r="I38" s="28"/>
      <c r="J38" s="13"/>
      <c r="K38" s="29"/>
      <c r="L38" s="13"/>
      <c r="M38" s="28"/>
      <c r="N38" s="28"/>
      <c r="O38" s="10"/>
      <c r="P38" s="12"/>
    </row>
    <row r="39" spans="1:16" ht="11.1" customHeight="1" x14ac:dyDescent="0.2">
      <c r="A39" s="12"/>
      <c r="B39" s="12"/>
      <c r="C39" s="13"/>
      <c r="D39" s="13"/>
      <c r="E39" s="10"/>
      <c r="F39" s="12"/>
      <c r="G39" s="10"/>
      <c r="H39" s="110" t="s">
        <v>20</v>
      </c>
      <c r="I39" s="110"/>
      <c r="J39" s="110"/>
      <c r="K39" s="110"/>
      <c r="L39" s="110"/>
      <c r="M39" s="110"/>
      <c r="N39" s="110"/>
      <c r="O39" s="10"/>
      <c r="P39" s="12"/>
    </row>
    <row r="40" spans="1:16" x14ac:dyDescent="0.2">
      <c r="A40" s="10"/>
      <c r="B40" s="10"/>
      <c r="C40" s="10"/>
      <c r="D40" s="30"/>
      <c r="E40" s="10"/>
      <c r="F40" s="14" t="s">
        <v>7</v>
      </c>
      <c r="G40" s="10"/>
      <c r="H40" s="10"/>
      <c r="I40" s="10"/>
      <c r="J40" s="10"/>
      <c r="K40" s="10"/>
      <c r="L40" s="10"/>
      <c r="M40" s="10"/>
      <c r="N40" s="10"/>
      <c r="O40" s="10"/>
      <c r="P40" s="14" t="s">
        <v>9</v>
      </c>
    </row>
    <row r="41" spans="1:16" x14ac:dyDescent="0.2">
      <c r="A41" s="110" t="s">
        <v>157</v>
      </c>
      <c r="B41" s="110"/>
      <c r="C41" s="10"/>
      <c r="D41" s="8" t="s">
        <v>35</v>
      </c>
      <c r="E41" s="10"/>
      <c r="F41" s="32" t="s">
        <v>1</v>
      </c>
      <c r="G41" s="10"/>
      <c r="H41" s="8" t="s">
        <v>21</v>
      </c>
      <c r="I41" s="10"/>
      <c r="J41" s="32" t="s">
        <v>22</v>
      </c>
      <c r="K41" s="10"/>
      <c r="L41" s="8" t="s">
        <v>23</v>
      </c>
      <c r="M41" s="10"/>
      <c r="N41" s="8" t="s">
        <v>7</v>
      </c>
      <c r="O41" s="10"/>
      <c r="P41" s="32" t="s">
        <v>1</v>
      </c>
    </row>
    <row r="42" spans="1:16" ht="11.1" customHeight="1" x14ac:dyDescent="0.2">
      <c r="A42" s="10"/>
      <c r="B42" s="10"/>
      <c r="C42" s="10"/>
      <c r="D42" s="10"/>
      <c r="E42" s="10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">
      <c r="A43" s="10"/>
      <c r="B43" s="10"/>
      <c r="C43" s="10"/>
      <c r="D43" s="10"/>
      <c r="E43" s="10"/>
      <c r="F43" s="48"/>
      <c r="G43" s="22"/>
      <c r="H43" s="22"/>
      <c r="I43" s="22"/>
      <c r="J43" s="22"/>
      <c r="K43" s="22"/>
      <c r="L43" s="17"/>
      <c r="M43" s="22"/>
      <c r="N43" s="22"/>
      <c r="O43" s="22"/>
      <c r="P43" s="22"/>
    </row>
    <row r="44" spans="1:16" x14ac:dyDescent="0.2">
      <c r="A44" s="15" t="s">
        <v>26</v>
      </c>
      <c r="B44" s="15"/>
      <c r="C44" s="10"/>
      <c r="D44" s="16">
        <v>3655</v>
      </c>
      <c r="E44" s="10"/>
      <c r="F44" s="17">
        <v>9000</v>
      </c>
      <c r="G44" s="22"/>
      <c r="H44" s="17">
        <v>1000</v>
      </c>
      <c r="I44" s="22"/>
      <c r="J44" s="17">
        <v>600</v>
      </c>
      <c r="K44" s="22"/>
      <c r="L44" s="17">
        <v>200</v>
      </c>
      <c r="M44" s="22"/>
      <c r="N44" s="22">
        <f>SUM(H44:L44)</f>
        <v>1800</v>
      </c>
      <c r="O44" s="22"/>
      <c r="P44" s="22">
        <f>+F44-N44</f>
        <v>7200</v>
      </c>
    </row>
    <row r="45" spans="1:16" x14ac:dyDescent="0.2">
      <c r="A45" s="7"/>
      <c r="B45" s="7"/>
      <c r="C45" s="10"/>
      <c r="D45" s="14"/>
      <c r="E45" s="10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9.9499999999999993" customHeight="1" x14ac:dyDescent="0.2">
      <c r="A46" s="10"/>
      <c r="B46" s="10"/>
      <c r="C46" s="10"/>
      <c r="D46" s="10"/>
      <c r="E46" s="10"/>
      <c r="F46" s="34"/>
      <c r="G46" s="22"/>
      <c r="H46" s="34"/>
      <c r="I46" s="22"/>
      <c r="J46" s="34"/>
      <c r="K46" s="22"/>
      <c r="L46" s="34"/>
      <c r="M46" s="22"/>
      <c r="N46" s="34"/>
      <c r="O46" s="22"/>
      <c r="P46" s="34"/>
    </row>
    <row r="47" spans="1:16" ht="13.5" thickBot="1" x14ac:dyDescent="0.25">
      <c r="A47" s="7" t="s">
        <v>179</v>
      </c>
      <c r="B47" s="7"/>
      <c r="C47" s="10"/>
      <c r="D47" s="10"/>
      <c r="E47" s="10"/>
      <c r="F47" s="24">
        <f>SUM(F43:F46)</f>
        <v>9000</v>
      </c>
      <c r="G47" s="22"/>
      <c r="H47" s="24">
        <f>SUM(H43:H46)</f>
        <v>1000</v>
      </c>
      <c r="I47" s="22"/>
      <c r="J47" s="24">
        <f>SUM(J43:J46)</f>
        <v>600</v>
      </c>
      <c r="K47" s="22"/>
      <c r="L47" s="24">
        <f>SUM(L43:L46)</f>
        <v>200</v>
      </c>
      <c r="M47" s="22"/>
      <c r="N47" s="24">
        <f>SUM(N43:N46)</f>
        <v>1800</v>
      </c>
      <c r="O47" s="22"/>
      <c r="P47" s="24">
        <f>SUM(P43:P46)</f>
        <v>7200</v>
      </c>
    </row>
    <row r="48" spans="1:16" ht="13.5" thickTop="1" x14ac:dyDescent="0.2">
      <c r="A48" s="7"/>
      <c r="B48" s="7"/>
      <c r="C48" s="10"/>
      <c r="D48" s="10"/>
      <c r="E48" s="1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x14ac:dyDescent="0.2">
      <c r="A49" s="7" t="s">
        <v>180</v>
      </c>
      <c r="B49" s="7"/>
      <c r="C49" s="10"/>
      <c r="D49" s="10"/>
      <c r="E49" s="10"/>
      <c r="F49" s="35">
        <f>+N49+P49</f>
        <v>1</v>
      </c>
      <c r="G49" s="10"/>
      <c r="H49" s="10"/>
      <c r="I49" s="10"/>
      <c r="J49" s="10"/>
      <c r="K49" s="10"/>
      <c r="L49" s="10"/>
      <c r="M49" s="10"/>
      <c r="N49" s="27">
        <f>+N47/F47</f>
        <v>0.2</v>
      </c>
      <c r="O49" s="10"/>
      <c r="P49" s="27">
        <f>+P47/F47</f>
        <v>0.8</v>
      </c>
    </row>
    <row r="50" spans="1:16" ht="13.5" thickBot="1" x14ac:dyDescent="0.25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6"/>
      <c r="O50" s="10"/>
      <c r="P50" s="36"/>
    </row>
    <row r="51" spans="1:16" ht="13.5" thickTop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">
      <c r="A52" s="93" t="s">
        <v>183</v>
      </c>
      <c r="B52" s="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9.9499999999999993" customHeight="1" x14ac:dyDescent="0.2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">
      <c r="A54" s="10"/>
      <c r="B54" s="10"/>
      <c r="C54" s="10"/>
      <c r="D54" s="10"/>
      <c r="E54" s="10"/>
      <c r="F54" s="10"/>
      <c r="G54" s="10"/>
      <c r="H54" s="8" t="s">
        <v>7</v>
      </c>
      <c r="I54" s="10"/>
      <c r="J54" s="10"/>
      <c r="K54" s="10"/>
      <c r="L54" s="8" t="s">
        <v>8</v>
      </c>
      <c r="M54" s="10"/>
      <c r="N54" s="10"/>
      <c r="O54" s="10"/>
      <c r="P54" s="8" t="s">
        <v>9</v>
      </c>
    </row>
    <row r="55" spans="1:16" ht="9.9499999999999993" customHeight="1" x14ac:dyDescent="0.2"/>
    <row r="56" spans="1:16" x14ac:dyDescent="0.2">
      <c r="A56" s="7" t="s">
        <v>137</v>
      </c>
      <c r="B56" s="7"/>
      <c r="C56" s="10"/>
      <c r="D56" s="10"/>
      <c r="E56" s="10"/>
      <c r="F56" s="10"/>
      <c r="G56" s="10"/>
      <c r="H56" s="22">
        <f>+'Example 1-General'!F26</f>
        <v>15000</v>
      </c>
      <c r="I56" s="22"/>
      <c r="J56" s="22"/>
      <c r="K56" s="22"/>
      <c r="L56" s="22">
        <f>+'Example 1-General'!H26</f>
        <v>3000</v>
      </c>
      <c r="M56" s="22"/>
      <c r="N56" s="22"/>
      <c r="O56" s="22"/>
      <c r="P56" s="22">
        <f>H56-L56</f>
        <v>12000</v>
      </c>
    </row>
    <row r="57" spans="1:16" ht="9.9499999999999993" customHeight="1" x14ac:dyDescent="0.2">
      <c r="A57" s="10"/>
      <c r="B57" s="10"/>
      <c r="C57" s="10"/>
      <c r="D57" s="10"/>
      <c r="E57" s="10"/>
      <c r="F57" s="10"/>
      <c r="G57" s="10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7" t="s">
        <v>138</v>
      </c>
      <c r="B58" s="7"/>
      <c r="C58" s="10"/>
      <c r="D58" s="10"/>
      <c r="E58" s="10"/>
      <c r="F58" s="10"/>
      <c r="G58" s="10"/>
      <c r="H58" s="22">
        <f>+F47</f>
        <v>9000</v>
      </c>
      <c r="I58" s="22"/>
      <c r="J58" s="22"/>
      <c r="K58" s="22"/>
      <c r="L58" s="22">
        <f>+N47</f>
        <v>1800</v>
      </c>
      <c r="M58" s="22"/>
      <c r="N58" s="22"/>
      <c r="O58" s="22"/>
      <c r="P58" s="22">
        <f>H58-L58</f>
        <v>7200</v>
      </c>
    </row>
    <row r="59" spans="1:16" ht="9.9499999999999993" customHeight="1" x14ac:dyDescent="0.2">
      <c r="A59" s="10"/>
      <c r="B59" s="10"/>
      <c r="C59" s="10"/>
      <c r="D59" s="10"/>
      <c r="E59" s="10"/>
      <c r="F59" s="10"/>
      <c r="G59" s="10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">
      <c r="A60" s="2" t="s">
        <v>24</v>
      </c>
      <c r="B60" s="2"/>
      <c r="C60" s="10"/>
      <c r="D60" s="10"/>
      <c r="E60" s="10"/>
      <c r="F60" s="10"/>
      <c r="G60" s="10"/>
      <c r="H60" s="34"/>
      <c r="I60" s="22"/>
      <c r="J60" s="22"/>
      <c r="K60" s="22"/>
      <c r="L60" s="34"/>
      <c r="M60" s="22"/>
      <c r="N60" s="22"/>
      <c r="O60" s="22"/>
      <c r="P60" s="34"/>
    </row>
    <row r="61" spans="1:16" ht="13.5" thickBot="1" x14ac:dyDescent="0.25">
      <c r="A61" s="7" t="s">
        <v>25</v>
      </c>
      <c r="B61" s="7"/>
      <c r="C61" s="10"/>
      <c r="D61" s="10"/>
      <c r="E61" s="10"/>
      <c r="F61" s="10"/>
      <c r="G61" s="10"/>
      <c r="H61" s="24">
        <f>(H56-H58)</f>
        <v>6000</v>
      </c>
      <c r="I61" s="22"/>
      <c r="J61" s="22"/>
      <c r="K61" s="22"/>
      <c r="L61" s="24">
        <f>(L56-L58)</f>
        <v>1200</v>
      </c>
      <c r="M61" s="22"/>
      <c r="N61" s="22"/>
      <c r="O61" s="22"/>
      <c r="P61" s="24">
        <f>(P56-P58)</f>
        <v>4800</v>
      </c>
    </row>
    <row r="62" spans="1:16" ht="13.5" thickTop="1" x14ac:dyDescent="0.2">
      <c r="A62" s="10"/>
      <c r="B62" s="10"/>
      <c r="C62" s="10"/>
      <c r="D62" s="10"/>
      <c r="E62" s="10"/>
      <c r="F62" s="10"/>
      <c r="G62" s="10"/>
      <c r="H62" s="22"/>
      <c r="I62" s="22"/>
      <c r="J62" s="22"/>
      <c r="K62" s="22"/>
      <c r="L62" s="22"/>
      <c r="M62" s="22"/>
      <c r="N62" s="22"/>
      <c r="O62" s="22"/>
      <c r="P62" s="22"/>
    </row>
    <row r="64" spans="1:16" x14ac:dyDescent="0.2">
      <c r="A64" s="93" t="s">
        <v>184</v>
      </c>
    </row>
    <row r="65" spans="1:17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7" x14ac:dyDescent="0.2">
      <c r="A66" s="108" t="s">
        <v>158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1:17" x14ac:dyDescent="0.2">
      <c r="A67" s="49"/>
      <c r="B67" s="49"/>
      <c r="C67" s="49"/>
      <c r="D67" s="49"/>
      <c r="E67" s="50"/>
      <c r="F67" s="50"/>
      <c r="G67" s="50"/>
      <c r="H67" s="50"/>
      <c r="I67" s="51"/>
      <c r="J67" s="50"/>
      <c r="K67" s="51"/>
      <c r="L67" s="50"/>
      <c r="M67" s="51"/>
      <c r="N67" s="49"/>
    </row>
    <row r="68" spans="1:17" x14ac:dyDescent="0.2">
      <c r="A68" s="49"/>
      <c r="B68" s="49"/>
      <c r="C68" s="49"/>
      <c r="D68" s="49"/>
      <c r="E68" s="49"/>
      <c r="F68" s="49"/>
      <c r="G68" s="49"/>
      <c r="H68" s="8" t="s">
        <v>7</v>
      </c>
      <c r="I68" s="10"/>
      <c r="J68" s="10"/>
      <c r="K68" s="10"/>
      <c r="L68" s="8" t="s">
        <v>8</v>
      </c>
      <c r="M68" s="10"/>
      <c r="N68" s="10"/>
      <c r="O68" s="10"/>
      <c r="P68" s="8" t="s">
        <v>9</v>
      </c>
      <c r="Q68" s="52"/>
    </row>
    <row r="69" spans="1:17" x14ac:dyDescent="0.2">
      <c r="A69" s="49"/>
      <c r="B69" s="49"/>
      <c r="C69" s="49"/>
      <c r="D69" s="49"/>
      <c r="E69" s="49"/>
      <c r="F69" s="49"/>
      <c r="G69" s="49"/>
      <c r="H69" s="53"/>
      <c r="I69" s="52"/>
      <c r="L69" s="53"/>
      <c r="M69" s="49"/>
      <c r="P69" s="53"/>
      <c r="Q69" s="52"/>
    </row>
    <row r="70" spans="1:17" x14ac:dyDescent="0.2">
      <c r="A70" s="54" t="s">
        <v>39</v>
      </c>
      <c r="B70" s="54"/>
      <c r="C70" s="55"/>
      <c r="D70" s="55"/>
      <c r="E70" s="50"/>
      <c r="F70" s="50"/>
      <c r="G70" s="50"/>
      <c r="H70" s="51">
        <f>+H56</f>
        <v>15000</v>
      </c>
      <c r="I70" s="50" t="s">
        <v>40</v>
      </c>
      <c r="L70" s="51">
        <f>+L56</f>
        <v>3000</v>
      </c>
      <c r="M70" s="55"/>
      <c r="P70" s="51">
        <f>+P56</f>
        <v>12000</v>
      </c>
      <c r="Q70" s="50"/>
    </row>
    <row r="71" spans="1:17" x14ac:dyDescent="0.2">
      <c r="A71" s="55"/>
      <c r="B71" s="55"/>
      <c r="C71" s="55"/>
      <c r="D71" s="55"/>
      <c r="E71" s="50"/>
      <c r="F71" s="50"/>
      <c r="G71" s="50"/>
      <c r="H71" s="51"/>
      <c r="I71" s="50"/>
      <c r="L71" s="51"/>
      <c r="M71" s="55"/>
      <c r="P71" s="51"/>
      <c r="Q71" s="50"/>
    </row>
    <row r="72" spans="1:17" x14ac:dyDescent="0.2">
      <c r="A72" s="54" t="s">
        <v>121</v>
      </c>
      <c r="B72" s="54"/>
      <c r="C72" s="55"/>
      <c r="D72" s="55"/>
      <c r="E72" s="50"/>
      <c r="F72" s="50"/>
      <c r="G72" s="50"/>
      <c r="H72" s="51">
        <f>+H58</f>
        <v>9000</v>
      </c>
      <c r="I72" s="50" t="s">
        <v>41</v>
      </c>
      <c r="L72" s="51">
        <f>+L58</f>
        <v>1800</v>
      </c>
      <c r="M72" s="55"/>
      <c r="P72" s="51">
        <f>+P58</f>
        <v>7200</v>
      </c>
      <c r="Q72" s="50"/>
    </row>
    <row r="73" spans="1:17" x14ac:dyDescent="0.2">
      <c r="B73" s="55" t="s">
        <v>42</v>
      </c>
      <c r="D73" s="55"/>
      <c r="E73" s="50"/>
      <c r="F73" s="50"/>
      <c r="G73" s="50"/>
      <c r="H73" s="51"/>
      <c r="I73" s="50"/>
      <c r="L73" s="56">
        <f>L72/H72</f>
        <v>0.2</v>
      </c>
      <c r="M73" s="55" t="s">
        <v>44</v>
      </c>
      <c r="P73" s="56">
        <f>P72/H72</f>
        <v>0.8</v>
      </c>
      <c r="Q73" s="56" t="s">
        <v>43</v>
      </c>
    </row>
    <row r="74" spans="1:17" x14ac:dyDescent="0.2">
      <c r="B74" s="55" t="s">
        <v>45</v>
      </c>
      <c r="D74" s="55"/>
      <c r="E74" s="50"/>
      <c r="F74" s="50"/>
      <c r="G74" s="50"/>
      <c r="H74" s="57">
        <f>H70-H72</f>
        <v>6000</v>
      </c>
      <c r="I74" s="50" t="s">
        <v>46</v>
      </c>
      <c r="L74" s="57">
        <f>L70-L72</f>
        <v>1200</v>
      </c>
      <c r="M74" s="55"/>
      <c r="P74" s="57">
        <f>P70-P72</f>
        <v>4800</v>
      </c>
      <c r="Q74" s="50"/>
    </row>
    <row r="75" spans="1:17" x14ac:dyDescent="0.2">
      <c r="A75" s="55"/>
      <c r="B75" s="55"/>
      <c r="C75" s="55"/>
      <c r="D75" s="55"/>
      <c r="E75" s="50"/>
      <c r="F75" s="50"/>
      <c r="G75" s="50"/>
      <c r="H75" s="51"/>
      <c r="I75" s="50"/>
      <c r="L75" s="51"/>
      <c r="M75" s="55"/>
      <c r="P75" s="51"/>
      <c r="Q75" s="50"/>
    </row>
    <row r="76" spans="1:17" x14ac:dyDescent="0.2">
      <c r="A76" s="54" t="s">
        <v>47</v>
      </c>
      <c r="B76" s="54"/>
      <c r="C76" s="55"/>
      <c r="D76" s="55"/>
      <c r="E76" s="50"/>
      <c r="F76" s="50"/>
      <c r="G76" s="50"/>
      <c r="H76" s="51"/>
      <c r="I76" s="50"/>
      <c r="L76" s="51"/>
      <c r="M76" s="55"/>
      <c r="P76" s="51"/>
      <c r="Q76" s="50"/>
    </row>
    <row r="77" spans="1:17" x14ac:dyDescent="0.2">
      <c r="B77" s="55" t="s">
        <v>48</v>
      </c>
      <c r="C77" s="55"/>
      <c r="D77" s="55"/>
      <c r="E77" s="50"/>
      <c r="F77" s="58">
        <v>3000</v>
      </c>
      <c r="G77" s="50"/>
      <c r="H77" s="51"/>
      <c r="I77" s="50"/>
      <c r="L77" s="51"/>
      <c r="M77" s="55"/>
      <c r="P77" s="51"/>
      <c r="Q77" s="50"/>
    </row>
    <row r="78" spans="1:17" x14ac:dyDescent="0.2">
      <c r="B78" s="55" t="s">
        <v>49</v>
      </c>
      <c r="C78" s="55"/>
      <c r="D78" s="55"/>
      <c r="E78" s="50"/>
      <c r="F78" s="58">
        <v>1000</v>
      </c>
      <c r="G78" s="50"/>
      <c r="H78" s="51"/>
      <c r="I78" s="50"/>
      <c r="L78" s="51"/>
      <c r="M78" s="55"/>
      <c r="P78" s="51"/>
      <c r="Q78" s="50"/>
    </row>
    <row r="79" spans="1:17" x14ac:dyDescent="0.2">
      <c r="B79" s="55"/>
      <c r="C79" s="55"/>
      <c r="D79" s="55" t="s">
        <v>50</v>
      </c>
      <c r="E79" s="50"/>
      <c r="F79" s="59">
        <f>F77+F78</f>
        <v>4000</v>
      </c>
      <c r="G79" s="50" t="s">
        <v>51</v>
      </c>
      <c r="H79" s="51"/>
      <c r="I79" s="50"/>
      <c r="L79" s="51"/>
      <c r="M79" s="55"/>
      <c r="P79" s="51"/>
      <c r="Q79" s="50"/>
    </row>
    <row r="80" spans="1:17" x14ac:dyDescent="0.2">
      <c r="B80" s="60" t="s">
        <v>52</v>
      </c>
      <c r="C80" s="60"/>
      <c r="D80" s="60"/>
      <c r="E80" s="61"/>
      <c r="F80" s="61"/>
      <c r="G80" s="61"/>
      <c r="H80" s="51"/>
      <c r="I80" s="50"/>
      <c r="L80" s="56">
        <f>L73</f>
        <v>0.2</v>
      </c>
      <c r="M80" s="55" t="s">
        <v>44</v>
      </c>
      <c r="P80" s="56">
        <f>P73</f>
        <v>0.8</v>
      </c>
      <c r="Q80" s="56" t="s">
        <v>43</v>
      </c>
    </row>
    <row r="81" spans="1:17" x14ac:dyDescent="0.2">
      <c r="B81" s="60" t="s">
        <v>53</v>
      </c>
      <c r="C81" s="60"/>
      <c r="D81" s="60"/>
      <c r="E81" s="61"/>
      <c r="F81" s="61"/>
      <c r="G81" s="61"/>
      <c r="H81" s="57">
        <f>F79</f>
        <v>4000</v>
      </c>
      <c r="I81" s="50" t="s">
        <v>51</v>
      </c>
      <c r="L81" s="57">
        <f>ROUND($H81*L80,0)</f>
        <v>800</v>
      </c>
      <c r="M81" s="55"/>
      <c r="P81" s="57">
        <f>ROUND($H81*P80,0)</f>
        <v>3200</v>
      </c>
      <c r="Q81" s="50"/>
    </row>
    <row r="82" spans="1:17" x14ac:dyDescent="0.2">
      <c r="A82" s="54"/>
      <c r="B82" s="54"/>
      <c r="C82" s="55"/>
      <c r="D82" s="55"/>
      <c r="E82" s="50"/>
      <c r="F82" s="50"/>
      <c r="G82" s="50"/>
      <c r="H82" s="51"/>
      <c r="I82" s="50"/>
      <c r="L82" s="51"/>
      <c r="M82" s="55"/>
      <c r="P82" s="51"/>
      <c r="Q82" s="50"/>
    </row>
    <row r="83" spans="1:17" x14ac:dyDescent="0.2">
      <c r="A83" s="54" t="s">
        <v>54</v>
      </c>
      <c r="B83" s="54"/>
      <c r="C83" s="55"/>
      <c r="D83" s="55"/>
      <c r="E83" s="50"/>
      <c r="F83" s="50"/>
      <c r="G83" s="50"/>
      <c r="H83" s="51"/>
      <c r="I83" s="50"/>
      <c r="L83" s="51"/>
      <c r="M83" s="55"/>
      <c r="P83" s="51"/>
      <c r="Q83" s="50"/>
    </row>
    <row r="84" spans="1:17" x14ac:dyDescent="0.2">
      <c r="A84" s="55"/>
      <c r="B84" s="55" t="s">
        <v>55</v>
      </c>
      <c r="C84" s="55"/>
      <c r="D84" s="50"/>
      <c r="E84" s="50"/>
      <c r="F84" s="50"/>
      <c r="G84" s="50"/>
      <c r="H84" s="51"/>
      <c r="I84" s="50"/>
      <c r="L84" s="51"/>
      <c r="M84" s="55"/>
      <c r="P84" s="51"/>
      <c r="Q84" s="50"/>
    </row>
    <row r="85" spans="1:17" x14ac:dyDescent="0.2">
      <c r="A85" s="55"/>
      <c r="B85" s="55" t="s">
        <v>56</v>
      </c>
      <c r="C85" s="55"/>
      <c r="D85" s="50"/>
      <c r="E85" s="50"/>
      <c r="F85" s="62">
        <v>0.05</v>
      </c>
      <c r="G85" s="50" t="s">
        <v>57</v>
      </c>
      <c r="H85" s="51"/>
      <c r="I85" s="50"/>
      <c r="L85" s="51"/>
      <c r="M85" s="55"/>
      <c r="P85" s="51"/>
      <c r="Q85" s="50"/>
    </row>
    <row r="86" spans="1:17" x14ac:dyDescent="0.2">
      <c r="A86" s="55"/>
      <c r="B86" s="55" t="s">
        <v>122</v>
      </c>
      <c r="C86" s="55"/>
      <c r="D86" s="50"/>
      <c r="E86" s="63" t="s">
        <v>58</v>
      </c>
      <c r="F86" s="50">
        <f>H72+H81</f>
        <v>13000</v>
      </c>
      <c r="G86" s="50" t="s">
        <v>59</v>
      </c>
      <c r="H86" s="51"/>
      <c r="I86" s="50"/>
      <c r="L86" s="51"/>
      <c r="M86" s="55"/>
      <c r="P86" s="51"/>
      <c r="Q86" s="50"/>
    </row>
    <row r="87" spans="1:17" x14ac:dyDescent="0.2">
      <c r="A87" s="55"/>
      <c r="B87" s="55"/>
      <c r="C87" s="55" t="s">
        <v>54</v>
      </c>
      <c r="D87" s="50"/>
      <c r="E87" s="63" t="s">
        <v>60</v>
      </c>
      <c r="F87" s="50">
        <f>ROUND(F85*F86,0)</f>
        <v>650</v>
      </c>
      <c r="G87" s="50" t="s">
        <v>61</v>
      </c>
      <c r="H87" s="51"/>
      <c r="I87" s="50"/>
      <c r="L87" s="51"/>
      <c r="M87" s="55"/>
      <c r="P87" s="51"/>
      <c r="Q87" s="50"/>
    </row>
    <row r="88" spans="1:17" x14ac:dyDescent="0.2">
      <c r="A88" s="60"/>
      <c r="B88" s="60" t="s">
        <v>52</v>
      </c>
      <c r="C88" s="60"/>
      <c r="D88" s="61"/>
      <c r="E88" s="61"/>
      <c r="F88" s="61"/>
      <c r="G88" s="50"/>
      <c r="H88" s="51"/>
      <c r="I88" s="50"/>
      <c r="L88" s="56">
        <f>L80</f>
        <v>0.2</v>
      </c>
      <c r="M88" s="55" t="s">
        <v>44</v>
      </c>
      <c r="P88" s="56">
        <f>P80</f>
        <v>0.8</v>
      </c>
      <c r="Q88" s="56" t="s">
        <v>43</v>
      </c>
    </row>
    <row r="89" spans="1:17" x14ac:dyDescent="0.2">
      <c r="A89" s="60"/>
      <c r="B89" s="60" t="s">
        <v>62</v>
      </c>
      <c r="C89" s="60"/>
      <c r="D89" s="61"/>
      <c r="E89" s="61"/>
      <c r="F89" s="61"/>
      <c r="G89" s="50"/>
      <c r="H89" s="57">
        <f>F87</f>
        <v>650</v>
      </c>
      <c r="I89" s="50" t="s">
        <v>61</v>
      </c>
      <c r="L89" s="57">
        <f>ROUND($H89*L88,0)</f>
        <v>130</v>
      </c>
      <c r="M89" s="55"/>
      <c r="P89" s="57">
        <f>ROUND($H89*P88,0)</f>
        <v>520</v>
      </c>
      <c r="Q89" s="50"/>
    </row>
    <row r="90" spans="1:17" x14ac:dyDescent="0.2">
      <c r="A90" s="54"/>
      <c r="B90" s="55"/>
      <c r="C90" s="55"/>
      <c r="D90" s="50"/>
      <c r="E90" s="50"/>
      <c r="F90" s="50"/>
      <c r="G90" s="50"/>
      <c r="H90" s="51"/>
      <c r="I90" s="50"/>
      <c r="L90" s="51"/>
      <c r="M90" s="55"/>
      <c r="P90" s="51"/>
      <c r="Q90" s="50"/>
    </row>
    <row r="91" spans="1:17" x14ac:dyDescent="0.2">
      <c r="A91" s="54" t="s">
        <v>123</v>
      </c>
      <c r="B91" s="55"/>
      <c r="C91" s="55"/>
      <c r="D91" s="50"/>
      <c r="E91" s="50"/>
      <c r="F91" s="50"/>
      <c r="G91" s="50"/>
      <c r="H91" s="51"/>
      <c r="I91" s="50"/>
      <c r="L91" s="51"/>
      <c r="M91" s="55"/>
      <c r="P91" s="51"/>
      <c r="Q91" s="50"/>
    </row>
    <row r="92" spans="1:17" x14ac:dyDescent="0.2">
      <c r="A92" s="54"/>
      <c r="B92" s="55" t="s">
        <v>107</v>
      </c>
      <c r="C92" s="55"/>
      <c r="D92" s="50"/>
      <c r="E92" s="50"/>
      <c r="F92" s="58">
        <v>600</v>
      </c>
      <c r="G92" s="50"/>
      <c r="H92" s="51"/>
      <c r="I92" s="50"/>
      <c r="L92" s="51"/>
      <c r="M92" s="55"/>
      <c r="P92" s="51"/>
      <c r="Q92" s="50"/>
    </row>
    <row r="93" spans="1:17" x14ac:dyDescent="0.2">
      <c r="A93" s="54"/>
      <c r="B93" s="55"/>
      <c r="C93" s="64" t="s">
        <v>108</v>
      </c>
      <c r="D93" s="50"/>
      <c r="E93" s="50"/>
      <c r="F93" s="50"/>
      <c r="G93" s="50"/>
      <c r="H93" s="51">
        <f>F92*0.0667</f>
        <v>40.019999999999996</v>
      </c>
      <c r="I93" s="50"/>
      <c r="L93" s="51">
        <f>H93</f>
        <v>40.019999999999996</v>
      </c>
      <c r="M93" s="55"/>
      <c r="P93" s="51"/>
      <c r="Q93" s="50"/>
    </row>
    <row r="94" spans="1:17" x14ac:dyDescent="0.2">
      <c r="A94" s="54"/>
      <c r="B94" s="55" t="s">
        <v>109</v>
      </c>
      <c r="C94" s="55"/>
      <c r="D94" s="50"/>
      <c r="E94" s="50"/>
      <c r="F94" s="58">
        <v>900</v>
      </c>
      <c r="G94" s="50"/>
      <c r="H94" s="51"/>
      <c r="I94" s="50"/>
      <c r="L94" s="51"/>
      <c r="M94" s="55"/>
      <c r="P94" s="51"/>
      <c r="Q94" s="50"/>
    </row>
    <row r="95" spans="1:17" x14ac:dyDescent="0.2">
      <c r="A95" s="54"/>
      <c r="B95" s="55"/>
      <c r="C95" s="64" t="s">
        <v>108</v>
      </c>
      <c r="D95" s="50"/>
      <c r="E95" s="50"/>
      <c r="F95" s="50"/>
      <c r="G95" s="50"/>
      <c r="H95" s="51">
        <f>F94*0.0667</f>
        <v>60.029999999999994</v>
      </c>
      <c r="I95" s="50"/>
      <c r="L95" s="51"/>
      <c r="M95" s="55"/>
      <c r="P95" s="51">
        <f>H95</f>
        <v>60.029999999999994</v>
      </c>
      <c r="Q95" s="50"/>
    </row>
    <row r="96" spans="1:17" x14ac:dyDescent="0.2">
      <c r="A96" s="54"/>
      <c r="B96" s="55" t="s">
        <v>110</v>
      </c>
      <c r="C96" s="55"/>
      <c r="D96" s="50"/>
      <c r="E96" s="50"/>
      <c r="F96" s="58">
        <v>2700</v>
      </c>
      <c r="G96" s="50"/>
      <c r="H96" s="51"/>
      <c r="I96" s="50"/>
      <c r="L96" s="51"/>
      <c r="M96" s="55"/>
      <c r="P96" s="51"/>
      <c r="Q96" s="50"/>
    </row>
    <row r="97" spans="1:17" x14ac:dyDescent="0.2">
      <c r="A97" s="55"/>
      <c r="B97" s="55"/>
      <c r="C97" s="64" t="s">
        <v>108</v>
      </c>
      <c r="D97" s="50"/>
      <c r="E97" s="50"/>
      <c r="F97" s="50">
        <f>F96*0.0667</f>
        <v>180.08999999999997</v>
      </c>
      <c r="G97" s="50"/>
      <c r="H97" s="55"/>
      <c r="I97" s="50"/>
      <c r="L97" s="51"/>
      <c r="M97" s="55"/>
      <c r="P97" s="51"/>
      <c r="Q97" s="50"/>
    </row>
    <row r="98" spans="1:17" x14ac:dyDescent="0.2">
      <c r="A98" s="55"/>
      <c r="B98" s="55" t="s">
        <v>52</v>
      </c>
      <c r="C98" s="55"/>
      <c r="D98" s="50"/>
      <c r="E98" s="50"/>
      <c r="F98" s="50"/>
      <c r="G98" s="50"/>
      <c r="H98" s="51"/>
      <c r="I98" s="50"/>
      <c r="L98" s="56">
        <f>L80</f>
        <v>0.2</v>
      </c>
      <c r="M98" s="55" t="s">
        <v>44</v>
      </c>
      <c r="P98" s="56">
        <f>P80</f>
        <v>0.8</v>
      </c>
      <c r="Q98" s="56" t="s">
        <v>43</v>
      </c>
    </row>
    <row r="99" spans="1:17" x14ac:dyDescent="0.2">
      <c r="A99" s="55"/>
      <c r="B99" s="55" t="s">
        <v>111</v>
      </c>
      <c r="C99" s="55"/>
      <c r="D99" s="50"/>
      <c r="E99" s="50"/>
      <c r="F99" s="50"/>
      <c r="G99" s="50"/>
      <c r="H99" s="51">
        <f>F97</f>
        <v>180.08999999999997</v>
      </c>
      <c r="I99" s="50"/>
      <c r="L99" s="51">
        <f>ROUND($H99*L98,0)</f>
        <v>36</v>
      </c>
      <c r="M99" s="55"/>
      <c r="P99" s="51">
        <f>ROUND($H99*P98,0)</f>
        <v>144</v>
      </c>
      <c r="Q99" s="50"/>
    </row>
    <row r="100" spans="1:17" x14ac:dyDescent="0.2">
      <c r="A100" s="60"/>
      <c r="B100" s="60"/>
      <c r="C100" s="60" t="s">
        <v>112</v>
      </c>
      <c r="D100" s="61"/>
      <c r="E100" s="61"/>
      <c r="F100" s="61"/>
      <c r="G100" s="50"/>
      <c r="H100" s="57">
        <f>SUM(H92:H99)</f>
        <v>280.14</v>
      </c>
      <c r="I100" s="50" t="s">
        <v>63</v>
      </c>
      <c r="L100" s="57">
        <f>L93+L95+L97+L99</f>
        <v>76.02</v>
      </c>
      <c r="M100" s="55"/>
      <c r="P100" s="57">
        <f>P93+P95+P97+P99</f>
        <v>204.03</v>
      </c>
      <c r="Q100" s="50"/>
    </row>
    <row r="101" spans="1:17" x14ac:dyDescent="0.2">
      <c r="A101" s="54"/>
      <c r="B101" s="55"/>
      <c r="C101" s="55"/>
      <c r="D101" s="50"/>
      <c r="E101" s="50"/>
      <c r="F101" s="50"/>
      <c r="G101" s="50"/>
      <c r="H101" s="51"/>
      <c r="I101" s="50"/>
      <c r="L101" s="51"/>
      <c r="M101" s="55"/>
      <c r="P101" s="51"/>
      <c r="Q101" s="50"/>
    </row>
    <row r="102" spans="1:17" x14ac:dyDescent="0.2">
      <c r="A102" s="54" t="s">
        <v>64</v>
      </c>
      <c r="B102" s="55"/>
      <c r="C102" s="55"/>
      <c r="D102" s="50"/>
      <c r="E102" s="50"/>
      <c r="F102" s="50"/>
      <c r="G102" s="50"/>
      <c r="H102" s="51"/>
      <c r="I102" s="50"/>
      <c r="L102" s="51"/>
      <c r="M102" s="55"/>
      <c r="P102" s="51"/>
      <c r="Q102" s="50"/>
    </row>
    <row r="103" spans="1:17" x14ac:dyDescent="0.2">
      <c r="A103" s="55" t="s">
        <v>65</v>
      </c>
      <c r="B103" s="55"/>
      <c r="C103" s="50"/>
      <c r="E103" s="50"/>
      <c r="F103" s="58">
        <v>32000000</v>
      </c>
      <c r="G103" s="50"/>
      <c r="H103" s="51"/>
      <c r="I103" s="50"/>
      <c r="L103" s="51"/>
      <c r="M103" s="55"/>
      <c r="P103" s="51"/>
      <c r="Q103" s="50"/>
    </row>
    <row r="104" spans="1:17" x14ac:dyDescent="0.2">
      <c r="A104" s="55"/>
      <c r="B104" s="55" t="s">
        <v>66</v>
      </c>
      <c r="C104" s="50"/>
      <c r="E104" s="63"/>
      <c r="F104" s="50">
        <f>ROUND(F103*0.02,0)</f>
        <v>640000</v>
      </c>
      <c r="G104" s="50" t="s">
        <v>67</v>
      </c>
      <c r="H104" s="51"/>
      <c r="I104" s="50"/>
      <c r="L104" s="51"/>
      <c r="M104" s="55"/>
      <c r="P104" s="51"/>
      <c r="Q104" s="50"/>
    </row>
    <row r="105" spans="1:17" x14ac:dyDescent="0.2">
      <c r="A105" s="55" t="s">
        <v>68</v>
      </c>
      <c r="B105" s="55"/>
      <c r="C105" s="50"/>
      <c r="E105" s="63"/>
      <c r="F105" s="58">
        <v>256000</v>
      </c>
      <c r="G105" s="50" t="s">
        <v>69</v>
      </c>
      <c r="H105" s="51"/>
      <c r="I105" s="50"/>
      <c r="L105" s="51"/>
      <c r="M105" s="55"/>
      <c r="P105" s="51"/>
      <c r="Q105" s="50"/>
    </row>
    <row r="106" spans="1:17" x14ac:dyDescent="0.2">
      <c r="A106" s="55" t="s">
        <v>70</v>
      </c>
      <c r="B106" s="55"/>
      <c r="C106" s="50"/>
      <c r="E106" s="63" t="s">
        <v>71</v>
      </c>
      <c r="F106" s="65">
        <f>ROUND(F104/F105,2)</f>
        <v>2.5</v>
      </c>
      <c r="G106" s="65" t="s">
        <v>72</v>
      </c>
      <c r="H106" s="51"/>
      <c r="I106" s="50"/>
      <c r="L106" s="51"/>
      <c r="M106" s="55"/>
      <c r="P106" s="51"/>
      <c r="Q106" s="50"/>
    </row>
    <row r="107" spans="1:17" x14ac:dyDescent="0.2">
      <c r="A107" s="55" t="s">
        <v>73</v>
      </c>
      <c r="B107" s="55"/>
      <c r="C107" s="50"/>
      <c r="E107" s="50"/>
      <c r="F107" s="58">
        <v>1000</v>
      </c>
      <c r="G107" s="50" t="s">
        <v>74</v>
      </c>
      <c r="H107" s="51"/>
      <c r="I107" s="50"/>
      <c r="L107" s="51"/>
      <c r="M107" s="55"/>
      <c r="P107" s="51"/>
      <c r="Q107" s="50"/>
    </row>
    <row r="108" spans="1:17" x14ac:dyDescent="0.2">
      <c r="A108" s="55" t="s">
        <v>75</v>
      </c>
      <c r="B108" s="55"/>
      <c r="C108" s="50"/>
      <c r="E108" s="50"/>
      <c r="F108" s="50"/>
      <c r="G108" s="50"/>
      <c r="H108" s="51">
        <f>ROUND(F107*F106,0)</f>
        <v>2500</v>
      </c>
      <c r="I108" s="50"/>
      <c r="L108" s="51">
        <f>H108</f>
        <v>2500</v>
      </c>
      <c r="M108" s="55"/>
      <c r="P108" s="51"/>
      <c r="Q108" s="50"/>
    </row>
    <row r="109" spans="1:17" x14ac:dyDescent="0.2">
      <c r="A109" s="55" t="s">
        <v>76</v>
      </c>
      <c r="B109" s="55"/>
      <c r="C109" s="50"/>
      <c r="E109" s="50"/>
      <c r="F109" s="58">
        <v>1500</v>
      </c>
      <c r="G109" s="50" t="s">
        <v>77</v>
      </c>
      <c r="H109" s="51"/>
      <c r="I109" s="50"/>
      <c r="L109" s="51"/>
      <c r="M109" s="55"/>
      <c r="P109" s="51"/>
      <c r="Q109" s="50"/>
    </row>
    <row r="110" spans="1:17" x14ac:dyDescent="0.2">
      <c r="A110" s="55" t="s">
        <v>78</v>
      </c>
      <c r="B110" s="55"/>
      <c r="C110" s="50"/>
      <c r="E110" s="50"/>
      <c r="F110" s="50"/>
      <c r="G110" s="50"/>
      <c r="H110" s="51">
        <f>ROUND(F109*F106,0)</f>
        <v>3750</v>
      </c>
      <c r="I110" s="50"/>
      <c r="L110" s="51"/>
      <c r="M110" s="55"/>
      <c r="P110" s="51">
        <f>H110</f>
        <v>3750</v>
      </c>
      <c r="Q110" s="50"/>
    </row>
    <row r="111" spans="1:17" x14ac:dyDescent="0.2">
      <c r="A111" s="55" t="s">
        <v>79</v>
      </c>
      <c r="B111" s="55"/>
      <c r="C111" s="50"/>
      <c r="E111" s="50"/>
      <c r="F111" s="58">
        <v>2000</v>
      </c>
      <c r="G111" s="50" t="s">
        <v>80</v>
      </c>
      <c r="H111" s="51"/>
      <c r="I111" s="50"/>
      <c r="L111" s="51"/>
      <c r="M111" s="55"/>
      <c r="P111" s="51"/>
      <c r="Q111" s="50"/>
    </row>
    <row r="112" spans="1:17" x14ac:dyDescent="0.2">
      <c r="A112" s="55" t="s">
        <v>81</v>
      </c>
      <c r="B112" s="55"/>
      <c r="C112" s="50"/>
      <c r="E112" s="50"/>
      <c r="F112" s="50">
        <f>ROUND(F111*$F106,0)</f>
        <v>5000</v>
      </c>
      <c r="G112" s="50" t="s">
        <v>82</v>
      </c>
      <c r="H112" s="51"/>
      <c r="I112" s="50"/>
      <c r="L112" s="51"/>
      <c r="M112" s="55"/>
      <c r="P112" s="51"/>
      <c r="Q112" s="50"/>
    </row>
    <row r="113" spans="1:17" x14ac:dyDescent="0.2">
      <c r="A113" s="55" t="s">
        <v>52</v>
      </c>
      <c r="B113" s="55"/>
      <c r="C113" s="50"/>
      <c r="E113" s="50"/>
      <c r="F113" s="50"/>
      <c r="G113" s="50"/>
      <c r="H113" s="51"/>
      <c r="I113" s="50"/>
      <c r="L113" s="56">
        <f>L80</f>
        <v>0.2</v>
      </c>
      <c r="M113" s="55" t="s">
        <v>44</v>
      </c>
      <c r="P113" s="56">
        <f>P80</f>
        <v>0.8</v>
      </c>
      <c r="Q113" s="56" t="s">
        <v>43</v>
      </c>
    </row>
    <row r="114" spans="1:17" x14ac:dyDescent="0.2">
      <c r="A114" s="55" t="s">
        <v>130</v>
      </c>
      <c r="B114" s="55"/>
      <c r="C114" s="50"/>
      <c r="E114" s="50"/>
      <c r="F114" s="50"/>
      <c r="G114" s="50"/>
      <c r="H114" s="51">
        <f>F112</f>
        <v>5000</v>
      </c>
      <c r="I114" s="50"/>
      <c r="L114" s="51">
        <f>ROUND($H114*L113,0)</f>
        <v>1000</v>
      </c>
      <c r="M114" s="55"/>
      <c r="P114" s="51">
        <f>ROUND($H114*P113,0)</f>
        <v>4000</v>
      </c>
      <c r="Q114" s="50"/>
    </row>
    <row r="115" spans="1:17" x14ac:dyDescent="0.2">
      <c r="A115" s="60"/>
      <c r="B115" s="60" t="s">
        <v>83</v>
      </c>
      <c r="C115" s="61"/>
      <c r="E115" s="61"/>
      <c r="F115" s="61"/>
      <c r="G115" s="50"/>
      <c r="H115" s="57">
        <f>SUM(H103:H114)</f>
        <v>11250</v>
      </c>
      <c r="I115" s="50" t="s">
        <v>84</v>
      </c>
      <c r="L115" s="57">
        <f>L108+L114</f>
        <v>3500</v>
      </c>
      <c r="M115" s="55"/>
      <c r="P115" s="57">
        <f>P110+P114</f>
        <v>7750</v>
      </c>
      <c r="Q115" s="50"/>
    </row>
    <row r="116" spans="1:17" x14ac:dyDescent="0.2">
      <c r="A116" s="55"/>
      <c r="B116" s="55"/>
      <c r="C116" s="55"/>
      <c r="D116" s="50"/>
      <c r="E116" s="50"/>
      <c r="F116" s="50"/>
      <c r="G116" s="50"/>
      <c r="H116" s="51"/>
      <c r="I116" s="50"/>
      <c r="L116" s="51"/>
      <c r="M116" s="55"/>
      <c r="P116" s="51"/>
      <c r="Q116" s="50"/>
    </row>
    <row r="117" spans="1:17" x14ac:dyDescent="0.2">
      <c r="A117" s="54" t="s">
        <v>159</v>
      </c>
      <c r="B117" s="55"/>
      <c r="C117" s="55"/>
      <c r="D117" s="50"/>
      <c r="E117" s="50"/>
      <c r="F117" s="50"/>
      <c r="G117" s="50"/>
      <c r="H117" s="51"/>
      <c r="I117" s="50"/>
      <c r="L117" s="51"/>
      <c r="M117" s="55"/>
      <c r="P117" s="51"/>
      <c r="Q117" s="50"/>
    </row>
    <row r="118" spans="1:17" x14ac:dyDescent="0.2">
      <c r="A118" s="55" t="s">
        <v>160</v>
      </c>
      <c r="B118" s="55"/>
      <c r="C118" s="50"/>
      <c r="E118" s="50"/>
      <c r="F118" s="50"/>
      <c r="G118" s="50"/>
      <c r="H118" s="51"/>
      <c r="I118" s="50"/>
      <c r="L118" s="51"/>
      <c r="M118" s="55"/>
      <c r="P118" s="51"/>
      <c r="Q118" s="50"/>
    </row>
    <row r="119" spans="1:17" x14ac:dyDescent="0.2">
      <c r="A119" s="55"/>
      <c r="B119" s="55" t="s">
        <v>113</v>
      </c>
      <c r="C119" s="50"/>
      <c r="E119" s="50"/>
      <c r="F119" s="58">
        <v>2646000</v>
      </c>
      <c r="G119" s="50" t="s">
        <v>85</v>
      </c>
      <c r="H119" s="51"/>
      <c r="I119" s="50"/>
      <c r="L119" s="51"/>
      <c r="M119" s="55"/>
      <c r="P119" s="51"/>
      <c r="Q119" s="50"/>
    </row>
    <row r="120" spans="1:17" x14ac:dyDescent="0.2">
      <c r="A120" s="55" t="s">
        <v>163</v>
      </c>
      <c r="B120" s="55"/>
      <c r="C120" s="50"/>
      <c r="E120" s="50"/>
      <c r="F120" s="55"/>
      <c r="G120" s="50"/>
      <c r="H120" s="51"/>
      <c r="I120" s="50"/>
      <c r="L120" s="51"/>
      <c r="M120" s="55"/>
      <c r="P120" s="51"/>
      <c r="Q120" s="50"/>
    </row>
    <row r="121" spans="1:17" x14ac:dyDescent="0.2">
      <c r="A121" s="55"/>
      <c r="B121" s="55" t="s">
        <v>113</v>
      </c>
      <c r="C121" s="50"/>
      <c r="E121" s="50"/>
      <c r="F121" s="58">
        <v>526000</v>
      </c>
      <c r="G121" s="50" t="s">
        <v>86</v>
      </c>
      <c r="H121" s="51"/>
      <c r="I121" s="50"/>
      <c r="L121" s="51"/>
      <c r="M121" s="55"/>
      <c r="P121" s="51"/>
      <c r="Q121" s="50"/>
    </row>
    <row r="122" spans="1:17" x14ac:dyDescent="0.2">
      <c r="A122" s="55" t="s">
        <v>162</v>
      </c>
      <c r="B122" s="55"/>
      <c r="C122" s="50"/>
      <c r="E122" s="50"/>
      <c r="F122" s="50"/>
      <c r="G122" s="50"/>
      <c r="H122" s="51"/>
      <c r="I122" s="50"/>
      <c r="L122" s="51"/>
      <c r="M122" s="55"/>
      <c r="P122" s="51"/>
      <c r="Q122" s="50"/>
    </row>
    <row r="123" spans="1:17" x14ac:dyDescent="0.2">
      <c r="A123" s="55"/>
      <c r="B123" s="55" t="s">
        <v>113</v>
      </c>
      <c r="C123" s="50"/>
      <c r="E123" s="50"/>
      <c r="F123" s="58">
        <v>3395000</v>
      </c>
      <c r="G123" s="50" t="s">
        <v>87</v>
      </c>
      <c r="H123" s="51"/>
      <c r="I123" s="50"/>
      <c r="L123" s="51"/>
      <c r="M123" s="55"/>
      <c r="P123" s="51"/>
      <c r="Q123" s="50"/>
    </row>
    <row r="124" spans="1:17" x14ac:dyDescent="0.2">
      <c r="A124" s="55" t="s">
        <v>161</v>
      </c>
      <c r="B124" s="55"/>
      <c r="C124" s="50"/>
      <c r="E124" s="50"/>
      <c r="F124" s="50"/>
      <c r="G124" s="50"/>
      <c r="H124" s="51"/>
      <c r="I124" s="50"/>
      <c r="L124" s="51"/>
      <c r="M124" s="55"/>
      <c r="P124" s="51"/>
      <c r="Q124" s="50"/>
    </row>
    <row r="125" spans="1:17" x14ac:dyDescent="0.2">
      <c r="A125" s="55"/>
      <c r="B125" s="55" t="s">
        <v>113</v>
      </c>
      <c r="C125" s="50"/>
      <c r="E125" s="50"/>
      <c r="F125" s="58">
        <v>1225000</v>
      </c>
      <c r="G125" s="50" t="s">
        <v>88</v>
      </c>
      <c r="H125" s="51"/>
      <c r="I125" s="50"/>
      <c r="L125" s="51"/>
      <c r="M125" s="55"/>
      <c r="P125" s="51"/>
      <c r="Q125" s="50"/>
    </row>
    <row r="126" spans="1:17" x14ac:dyDescent="0.2">
      <c r="A126" s="55"/>
      <c r="B126" s="55"/>
      <c r="C126" s="50"/>
      <c r="E126" s="50"/>
      <c r="F126" s="50"/>
      <c r="G126" s="50"/>
      <c r="H126" s="51"/>
      <c r="I126" s="50"/>
      <c r="L126" s="51"/>
      <c r="M126" s="55"/>
      <c r="P126" s="51"/>
      <c r="Q126" s="50"/>
    </row>
    <row r="127" spans="1:17" x14ac:dyDescent="0.2">
      <c r="A127" s="55"/>
      <c r="B127" s="55" t="s">
        <v>114</v>
      </c>
      <c r="C127" s="50"/>
      <c r="E127" s="50"/>
      <c r="F127" s="50">
        <f>F119+F121+F123+F125</f>
        <v>7792000</v>
      </c>
      <c r="G127" s="50" t="s">
        <v>89</v>
      </c>
      <c r="H127" s="51"/>
      <c r="I127" s="50"/>
      <c r="L127" s="51"/>
      <c r="M127" s="55"/>
      <c r="P127" s="51"/>
      <c r="Q127" s="50"/>
    </row>
    <row r="128" spans="1:17" x14ac:dyDescent="0.2">
      <c r="A128" s="55"/>
      <c r="B128" s="55"/>
      <c r="C128" s="50"/>
      <c r="E128" s="50"/>
      <c r="F128" s="50"/>
      <c r="G128" s="50"/>
      <c r="H128" s="51"/>
      <c r="I128" s="50"/>
      <c r="L128" s="51"/>
      <c r="M128" s="55"/>
      <c r="P128" s="51"/>
      <c r="Q128" s="50"/>
    </row>
    <row r="129" spans="1:17" x14ac:dyDescent="0.2">
      <c r="A129" s="55"/>
      <c r="B129" s="55" t="s">
        <v>115</v>
      </c>
      <c r="C129" s="50"/>
      <c r="E129" s="50"/>
      <c r="F129" s="58">
        <v>1060000</v>
      </c>
      <c r="G129" s="50" t="s">
        <v>90</v>
      </c>
      <c r="H129" s="51"/>
      <c r="I129" s="50"/>
      <c r="L129" s="51"/>
      <c r="M129" s="55"/>
      <c r="P129" s="51"/>
      <c r="Q129" s="50"/>
    </row>
    <row r="130" spans="1:17" x14ac:dyDescent="0.2">
      <c r="A130" s="55"/>
      <c r="B130" s="55"/>
      <c r="C130" s="50"/>
      <c r="E130" s="50"/>
      <c r="F130" s="50"/>
      <c r="G130" s="50"/>
      <c r="H130" s="51"/>
      <c r="I130" s="50"/>
      <c r="L130" s="51"/>
      <c r="M130" s="55"/>
      <c r="P130" s="51"/>
      <c r="Q130" s="50"/>
    </row>
    <row r="131" spans="1:17" x14ac:dyDescent="0.2">
      <c r="A131" s="55"/>
      <c r="B131" s="55" t="s">
        <v>116</v>
      </c>
      <c r="C131" s="50"/>
      <c r="E131" s="50"/>
      <c r="F131" s="65">
        <f>ROUND(F127/F129,2)</f>
        <v>7.35</v>
      </c>
      <c r="G131" s="65" t="s">
        <v>31</v>
      </c>
      <c r="H131" s="51"/>
      <c r="I131" s="50"/>
      <c r="L131" s="51"/>
      <c r="M131" s="55"/>
      <c r="P131" s="51"/>
      <c r="Q131" s="50"/>
    </row>
    <row r="132" spans="1:17" x14ac:dyDescent="0.2">
      <c r="A132" s="55"/>
      <c r="B132" s="55"/>
      <c r="C132" s="55"/>
      <c r="E132" s="55"/>
      <c r="F132" s="55"/>
      <c r="G132" s="55"/>
      <c r="H132" s="51"/>
      <c r="I132" s="55"/>
      <c r="L132" s="51"/>
      <c r="M132" s="55"/>
      <c r="P132" s="51"/>
      <c r="Q132" s="55"/>
    </row>
    <row r="133" spans="1:17" x14ac:dyDescent="0.2">
      <c r="A133" s="55" t="s">
        <v>73</v>
      </c>
      <c r="B133" s="55"/>
      <c r="C133" s="50"/>
      <c r="E133" s="50"/>
      <c r="F133" s="58">
        <v>1000</v>
      </c>
      <c r="G133" s="50" t="s">
        <v>74</v>
      </c>
      <c r="H133" s="51"/>
      <c r="I133" s="50"/>
      <c r="L133" s="51"/>
      <c r="M133" s="55"/>
      <c r="P133" s="51"/>
      <c r="Q133" s="50"/>
    </row>
    <row r="134" spans="1:17" x14ac:dyDescent="0.2">
      <c r="A134" s="55" t="s">
        <v>91</v>
      </c>
      <c r="B134" s="55"/>
      <c r="C134" s="50"/>
      <c r="E134" s="50"/>
      <c r="F134" s="50"/>
      <c r="G134" s="50"/>
      <c r="H134" s="51">
        <f>ROUND(F133*F131,0)</f>
        <v>7350</v>
      </c>
      <c r="I134" s="50"/>
      <c r="L134" s="51">
        <f>H134</f>
        <v>7350</v>
      </c>
      <c r="M134" s="55"/>
      <c r="P134" s="51"/>
      <c r="Q134" s="50"/>
    </row>
    <row r="135" spans="1:17" x14ac:dyDescent="0.2">
      <c r="A135" s="55"/>
      <c r="B135" s="55"/>
      <c r="C135" s="55"/>
      <c r="D135" s="55"/>
      <c r="E135" s="55"/>
      <c r="F135" s="55"/>
      <c r="G135" s="55"/>
      <c r="H135" s="51"/>
      <c r="I135" s="55"/>
      <c r="L135" s="51"/>
      <c r="M135" s="55"/>
      <c r="P135" s="51"/>
      <c r="Q135" s="55"/>
    </row>
    <row r="136" spans="1:17" x14ac:dyDescent="0.2">
      <c r="A136" s="55"/>
      <c r="B136" s="55" t="s">
        <v>76</v>
      </c>
      <c r="C136" s="55"/>
      <c r="D136" s="50"/>
      <c r="E136" s="50"/>
      <c r="F136" s="58">
        <v>1500</v>
      </c>
      <c r="G136" s="50" t="s">
        <v>77</v>
      </c>
      <c r="H136" s="51"/>
      <c r="I136" s="50"/>
      <c r="L136" s="51"/>
      <c r="M136" s="55"/>
      <c r="P136" s="51"/>
      <c r="Q136" s="50"/>
    </row>
    <row r="137" spans="1:17" x14ac:dyDescent="0.2">
      <c r="A137" s="55"/>
      <c r="B137" s="55" t="s">
        <v>92</v>
      </c>
      <c r="C137" s="55"/>
      <c r="D137" s="50"/>
      <c r="E137" s="50"/>
      <c r="F137" s="50"/>
      <c r="G137" s="50"/>
      <c r="H137" s="51">
        <f>ROUND(F136*F131,0)</f>
        <v>11025</v>
      </c>
      <c r="I137" s="50"/>
      <c r="L137" s="51"/>
      <c r="M137" s="55"/>
      <c r="P137" s="51">
        <f>H137</f>
        <v>11025</v>
      </c>
      <c r="Q137" s="50"/>
    </row>
    <row r="138" spans="1:17" x14ac:dyDescent="0.2">
      <c r="A138" s="55"/>
      <c r="B138" s="55"/>
      <c r="C138" s="55"/>
      <c r="D138" s="50"/>
      <c r="E138" s="50"/>
      <c r="F138" s="50"/>
      <c r="G138" s="50"/>
      <c r="H138" s="51"/>
      <c r="I138" s="50"/>
      <c r="L138" s="51"/>
      <c r="M138" s="55"/>
      <c r="P138" s="51"/>
      <c r="Q138" s="50"/>
    </row>
    <row r="139" spans="1:17" x14ac:dyDescent="0.2">
      <c r="A139" s="55"/>
      <c r="B139" s="55" t="s">
        <v>79</v>
      </c>
      <c r="C139" s="55"/>
      <c r="D139" s="50"/>
      <c r="E139" s="50"/>
      <c r="F139" s="58">
        <v>2000</v>
      </c>
      <c r="G139" s="50" t="s">
        <v>80</v>
      </c>
      <c r="H139" s="51"/>
      <c r="I139" s="50"/>
      <c r="L139" s="51"/>
      <c r="M139" s="55"/>
      <c r="P139" s="51"/>
      <c r="Q139" s="50"/>
    </row>
    <row r="140" spans="1:17" x14ac:dyDescent="0.2">
      <c r="A140" s="55"/>
      <c r="B140" s="55" t="s">
        <v>93</v>
      </c>
      <c r="C140" s="55"/>
      <c r="D140" s="50"/>
      <c r="E140" s="50" t="s">
        <v>94</v>
      </c>
      <c r="F140" s="50">
        <f>ROUND(F139*$F131,0)</f>
        <v>14700</v>
      </c>
      <c r="G140" s="50" t="s">
        <v>95</v>
      </c>
      <c r="H140" s="51"/>
      <c r="I140" s="50"/>
      <c r="L140" s="51"/>
      <c r="M140" s="55"/>
      <c r="P140" s="51"/>
      <c r="Q140" s="50"/>
    </row>
    <row r="141" spans="1:17" x14ac:dyDescent="0.2">
      <c r="A141" s="55"/>
      <c r="B141" s="55" t="s">
        <v>52</v>
      </c>
      <c r="C141" s="55"/>
      <c r="D141" s="50"/>
      <c r="E141" s="50"/>
      <c r="F141" s="50"/>
      <c r="G141" s="50"/>
      <c r="H141" s="51"/>
      <c r="I141" s="50"/>
      <c r="L141" s="56">
        <f>L80</f>
        <v>0.2</v>
      </c>
      <c r="M141" s="55" t="s">
        <v>44</v>
      </c>
      <c r="P141" s="56">
        <f>P80</f>
        <v>0.8</v>
      </c>
      <c r="Q141" s="56" t="s">
        <v>43</v>
      </c>
    </row>
    <row r="142" spans="1:17" x14ac:dyDescent="0.2">
      <c r="A142" s="55"/>
      <c r="B142" s="55" t="s">
        <v>96</v>
      </c>
      <c r="C142" s="55"/>
      <c r="D142" s="50"/>
      <c r="E142" s="50"/>
      <c r="F142" s="50"/>
      <c r="G142" s="50"/>
      <c r="H142" s="51">
        <f>F140</f>
        <v>14700</v>
      </c>
      <c r="I142" s="50" t="s">
        <v>95</v>
      </c>
      <c r="L142" s="51">
        <f>ROUND($H142*L141,0)</f>
        <v>2940</v>
      </c>
      <c r="M142" s="55"/>
      <c r="P142" s="51">
        <f>ROUND($H142*P141,0)</f>
        <v>11760</v>
      </c>
      <c r="Q142" s="50"/>
    </row>
    <row r="143" spans="1:17" x14ac:dyDescent="0.2">
      <c r="A143" s="55"/>
      <c r="B143" s="55"/>
      <c r="C143" s="55"/>
      <c r="D143" s="50"/>
      <c r="E143" s="50"/>
      <c r="F143" s="50"/>
      <c r="G143" s="50"/>
      <c r="H143" s="51"/>
      <c r="I143" s="50"/>
      <c r="L143" s="51"/>
      <c r="M143" s="55"/>
      <c r="P143" s="51"/>
      <c r="Q143" s="50"/>
    </row>
    <row r="144" spans="1:17" x14ac:dyDescent="0.2">
      <c r="A144" s="60"/>
      <c r="B144" s="60"/>
      <c r="C144" s="60" t="s">
        <v>97</v>
      </c>
      <c r="D144" s="61"/>
      <c r="E144" s="61"/>
      <c r="F144" s="61"/>
      <c r="G144" s="50"/>
      <c r="H144" s="57">
        <f>H134+H137+H142</f>
        <v>33075</v>
      </c>
      <c r="I144" s="50" t="s">
        <v>98</v>
      </c>
      <c r="L144" s="57">
        <f>L134+L137+L142</f>
        <v>10290</v>
      </c>
      <c r="M144" s="55"/>
      <c r="P144" s="57">
        <f>P134+P137+P142</f>
        <v>22785</v>
      </c>
      <c r="Q144" s="50"/>
    </row>
    <row r="145" spans="1:17" x14ac:dyDescent="0.2">
      <c r="A145" s="55"/>
      <c r="B145" s="55"/>
      <c r="C145" s="55"/>
      <c r="D145" s="50"/>
      <c r="E145" s="50"/>
      <c r="F145" s="50"/>
      <c r="G145" s="50"/>
      <c r="H145" s="51"/>
      <c r="I145" s="50"/>
      <c r="L145" s="51"/>
      <c r="M145" s="55"/>
      <c r="P145" s="51"/>
      <c r="Q145" s="50"/>
    </row>
    <row r="146" spans="1:17" x14ac:dyDescent="0.2">
      <c r="A146" s="54"/>
      <c r="B146" s="55"/>
      <c r="C146" s="55"/>
      <c r="D146" s="50"/>
      <c r="E146" s="50"/>
      <c r="F146" s="50"/>
      <c r="G146" s="50"/>
      <c r="H146" s="51"/>
      <c r="I146" s="50"/>
      <c r="L146" s="51"/>
      <c r="M146" s="55"/>
      <c r="P146" s="51"/>
      <c r="Q146" s="50"/>
    </row>
    <row r="147" spans="1:17" ht="13.5" thickBot="1" x14ac:dyDescent="0.25">
      <c r="A147" s="95" t="s">
        <v>169</v>
      </c>
      <c r="B147" s="96"/>
      <c r="C147" s="96"/>
      <c r="D147" s="97" t="s">
        <v>99</v>
      </c>
      <c r="E147" s="97"/>
      <c r="F147" s="97"/>
      <c r="G147" s="97"/>
      <c r="H147" s="98">
        <f>H74-H81-H89-H100-H115-H144</f>
        <v>-43255.14</v>
      </c>
      <c r="I147" s="97"/>
      <c r="J147" s="88"/>
      <c r="K147" s="88"/>
      <c r="L147" s="98">
        <f>L74-L81-L89-L100-L115-L144</f>
        <v>-13596.02</v>
      </c>
      <c r="M147" s="99"/>
      <c r="N147" s="100"/>
      <c r="O147" s="100"/>
      <c r="P147" s="98">
        <f>P74-P81-P89-P100-P115-P144</f>
        <v>-29659.03</v>
      </c>
      <c r="Q147" s="50"/>
    </row>
    <row r="148" spans="1:17" ht="13.5" thickTop="1" x14ac:dyDescent="0.2">
      <c r="A148" s="55"/>
      <c r="B148" s="55"/>
      <c r="C148" s="55"/>
      <c r="D148" s="50"/>
      <c r="E148" s="50"/>
      <c r="F148" s="50"/>
      <c r="G148" s="50"/>
      <c r="H148" s="66"/>
      <c r="I148" s="50"/>
      <c r="L148" s="66"/>
      <c r="M148" s="60"/>
      <c r="N148" s="26"/>
      <c r="O148" s="26"/>
      <c r="P148" s="66"/>
      <c r="Q148" s="50"/>
    </row>
    <row r="149" spans="1:17" x14ac:dyDescent="0.2">
      <c r="A149" s="55"/>
      <c r="B149" s="55"/>
      <c r="C149" s="55"/>
      <c r="D149" s="55"/>
      <c r="E149" s="50"/>
      <c r="F149" s="50"/>
      <c r="G149" s="50"/>
      <c r="H149" s="51"/>
      <c r="I149" s="50"/>
      <c r="M149" s="51"/>
      <c r="N149" s="55"/>
      <c r="P149" s="51"/>
      <c r="Q149" s="50"/>
    </row>
    <row r="150" spans="1:17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7" x14ac:dyDescent="0.2">
      <c r="A151" s="55"/>
      <c r="B151" s="55"/>
      <c r="C151" s="55"/>
      <c r="D151" s="55"/>
      <c r="E151" s="50"/>
      <c r="F151" s="50"/>
      <c r="G151" s="50"/>
      <c r="H151" s="50"/>
      <c r="I151" s="51"/>
      <c r="J151" s="50"/>
      <c r="K151" s="51"/>
      <c r="L151" s="50"/>
      <c r="M151" s="51"/>
      <c r="N151" s="55"/>
    </row>
  </sheetData>
  <mergeCells count="8">
    <mergeCell ref="A41:B41"/>
    <mergeCell ref="A65:N65"/>
    <mergeCell ref="A66:N66"/>
    <mergeCell ref="H39:N39"/>
    <mergeCell ref="A1:J1"/>
    <mergeCell ref="A2:J2"/>
    <mergeCell ref="A3:J3"/>
    <mergeCell ref="A16:B16"/>
  </mergeCells>
  <printOptions gridLines="1"/>
  <pageMargins left="0.5" right="0.25" top="0.5" bottom="0.5" header="0.5" footer="0.5"/>
  <pageSetup scale="73" fitToHeight="0" orientation="portrait" r:id="rId1"/>
  <headerFooter alignWithMargins="0"/>
  <rowBreaks count="2" manualBreakCount="2">
    <brk id="62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97"/>
  <sheetViews>
    <sheetView zoomScaleNormal="100" workbookViewId="0">
      <selection activeCell="A3" sqref="A3:K3"/>
    </sheetView>
  </sheetViews>
  <sheetFormatPr defaultColWidth="9.625" defaultRowHeight="12.75" x14ac:dyDescent="0.2"/>
  <cols>
    <col min="1" max="1" width="9.625" style="1" customWidth="1"/>
    <col min="2" max="2" width="2.625" style="1" customWidth="1"/>
    <col min="3" max="3" width="21.625" style="1" customWidth="1"/>
    <col min="4" max="4" width="2.625" style="1" customWidth="1"/>
    <col min="5" max="5" width="12.625" style="1" customWidth="1"/>
    <col min="6" max="6" width="2.625" style="1" customWidth="1"/>
    <col min="7" max="7" width="11.625" style="1" customWidth="1"/>
    <col min="8" max="8" width="2.625" style="1" customWidth="1"/>
    <col min="9" max="9" width="11.625" style="1" customWidth="1"/>
    <col min="10" max="10" width="2.625" style="1" customWidth="1"/>
    <col min="11" max="11" width="9.625" style="1"/>
    <col min="12" max="12" width="2.625" style="1" customWidth="1"/>
    <col min="13" max="13" width="9.625" style="1"/>
    <col min="14" max="14" width="2.625" style="1" customWidth="1"/>
    <col min="15" max="15" width="12.625" style="1" customWidth="1"/>
    <col min="16" max="16" width="2.625" style="1" customWidth="1"/>
    <col min="17" max="17" width="12.625" style="1" customWidth="1"/>
    <col min="18" max="16384" width="9.625" style="1"/>
  </cols>
  <sheetData>
    <row r="1" spans="1:11" x14ac:dyDescent="0.2">
      <c r="A1" s="109" t="str">
        <f>+Summary!A1</f>
        <v>U.T. AT ANYWHERE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x14ac:dyDescent="0.2">
      <c r="A2" s="111" t="s">
        <v>197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">
      <c r="A3" s="111" t="s">
        <v>181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 customHeight="1" x14ac:dyDescent="0.2">
      <c r="A4" s="3"/>
      <c r="B4" s="3"/>
      <c r="C4" s="4"/>
      <c r="E4" s="5"/>
    </row>
    <row r="5" spans="1:11" x14ac:dyDescent="0.2">
      <c r="A5" s="2" t="s">
        <v>38</v>
      </c>
      <c r="B5" s="6" t="s">
        <v>192</v>
      </c>
    </row>
    <row r="6" spans="1:11" x14ac:dyDescent="0.2">
      <c r="A6" s="7"/>
    </row>
    <row r="7" spans="1:11" ht="11.1" customHeight="1" x14ac:dyDescent="0.2">
      <c r="A7" s="7"/>
    </row>
    <row r="8" spans="1:11" ht="11.1" customHeight="1" x14ac:dyDescent="0.2">
      <c r="A8" s="93" t="s">
        <v>188</v>
      </c>
    </row>
    <row r="9" spans="1:11" ht="11.1" customHeight="1" x14ac:dyDescent="0.2">
      <c r="A9" s="7"/>
    </row>
    <row r="10" spans="1:11" x14ac:dyDescent="0.2">
      <c r="A10" s="93" t="s">
        <v>2</v>
      </c>
    </row>
    <row r="12" spans="1:11" x14ac:dyDescent="0.2">
      <c r="A12" s="7"/>
    </row>
    <row r="13" spans="1:11" x14ac:dyDescent="0.2">
      <c r="A13" s="8" t="s">
        <v>3</v>
      </c>
      <c r="B13" s="9"/>
      <c r="C13" s="9"/>
      <c r="D13" s="10"/>
      <c r="E13" s="8" t="s">
        <v>4</v>
      </c>
      <c r="F13" s="10"/>
      <c r="G13" s="8" t="s">
        <v>5</v>
      </c>
      <c r="H13" s="10"/>
      <c r="I13" s="8" t="s">
        <v>6</v>
      </c>
      <c r="J13" s="10"/>
      <c r="K13" s="11" t="s">
        <v>102</v>
      </c>
    </row>
    <row r="14" spans="1:11" x14ac:dyDescent="0.2">
      <c r="A14" s="12"/>
      <c r="B14" s="13"/>
      <c r="C14" s="13"/>
      <c r="D14" s="10"/>
      <c r="E14" s="12"/>
      <c r="F14" s="10"/>
      <c r="G14" s="14" t="s">
        <v>8</v>
      </c>
      <c r="H14" s="10"/>
      <c r="I14" s="14" t="s">
        <v>9</v>
      </c>
      <c r="J14" s="10"/>
    </row>
    <row r="15" spans="1:11" ht="12.75" customHeight="1" x14ac:dyDescent="0.2">
      <c r="A15" s="10"/>
      <c r="B15" s="10"/>
      <c r="C15" s="14"/>
      <c r="D15" s="10"/>
      <c r="E15" s="14" t="s">
        <v>7</v>
      </c>
      <c r="F15" s="10"/>
      <c r="G15" s="14" t="s">
        <v>100</v>
      </c>
      <c r="H15" s="10"/>
      <c r="I15" s="14" t="s">
        <v>100</v>
      </c>
      <c r="J15" s="10"/>
      <c r="K15" s="14" t="s">
        <v>101</v>
      </c>
    </row>
    <row r="16" spans="1:11" ht="12.75" customHeight="1" x14ac:dyDescent="0.2">
      <c r="A16" s="8" t="s">
        <v>10</v>
      </c>
      <c r="B16" s="10"/>
      <c r="C16" s="8" t="s">
        <v>35</v>
      </c>
      <c r="D16" s="10"/>
      <c r="E16" s="8" t="s">
        <v>0</v>
      </c>
      <c r="F16" s="10"/>
      <c r="G16" s="8" t="s">
        <v>0</v>
      </c>
      <c r="H16" s="10"/>
      <c r="I16" s="8" t="s">
        <v>0</v>
      </c>
      <c r="J16" s="10"/>
      <c r="K16" s="8" t="s">
        <v>0</v>
      </c>
    </row>
    <row r="17" spans="1:11" ht="11.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ht="11.1" customHeight="1" x14ac:dyDescent="0.2">
      <c r="A18" s="15" t="s">
        <v>36</v>
      </c>
      <c r="B18" s="10"/>
      <c r="C18" s="16">
        <v>3456</v>
      </c>
      <c r="D18" s="3"/>
      <c r="E18" s="17">
        <v>15000</v>
      </c>
      <c r="F18" s="18"/>
      <c r="G18" s="17">
        <v>10000</v>
      </c>
      <c r="H18" s="3"/>
      <c r="I18" s="17">
        <v>0</v>
      </c>
      <c r="J18" s="3"/>
      <c r="K18" s="19">
        <f>E18-G18-I18</f>
        <v>5000</v>
      </c>
    </row>
    <row r="19" spans="1:11" ht="11.1" customHeight="1" x14ac:dyDescent="0.2">
      <c r="A19" s="10"/>
      <c r="B19" s="10"/>
      <c r="C19" s="10"/>
      <c r="D19" s="3"/>
      <c r="E19" s="17"/>
      <c r="F19" s="18"/>
      <c r="G19" s="17"/>
      <c r="H19" s="3"/>
      <c r="I19" s="17"/>
      <c r="J19" s="3"/>
    </row>
    <row r="20" spans="1:11" ht="11.1" customHeight="1" x14ac:dyDescent="0.2">
      <c r="A20" s="15" t="s">
        <v>12</v>
      </c>
      <c r="B20" s="10"/>
      <c r="C20" s="16">
        <v>3457</v>
      </c>
      <c r="D20" s="3"/>
      <c r="E20" s="17">
        <v>20000</v>
      </c>
      <c r="F20" s="18"/>
      <c r="G20" s="17">
        <v>20000</v>
      </c>
      <c r="H20" s="3"/>
      <c r="I20" s="17">
        <v>0</v>
      </c>
      <c r="J20" s="3"/>
      <c r="K20" s="19">
        <f>E20-G20-I20</f>
        <v>0</v>
      </c>
    </row>
    <row r="21" spans="1:11" ht="11.1" customHeight="1" x14ac:dyDescent="0.2">
      <c r="A21" s="10"/>
      <c r="B21" s="10"/>
      <c r="C21" s="10"/>
      <c r="D21" s="3"/>
      <c r="E21" s="17"/>
      <c r="F21" s="18"/>
      <c r="G21" s="17"/>
      <c r="H21" s="3"/>
      <c r="I21" s="18"/>
      <c r="J21" s="3"/>
    </row>
    <row r="22" spans="1:11" ht="11.1" customHeight="1" x14ac:dyDescent="0.2">
      <c r="A22" s="15" t="s">
        <v>26</v>
      </c>
      <c r="B22" s="10"/>
      <c r="C22" s="16">
        <v>3458</v>
      </c>
      <c r="D22" s="3"/>
      <c r="E22" s="17">
        <v>25000</v>
      </c>
      <c r="F22" s="18"/>
      <c r="G22" s="17">
        <v>0</v>
      </c>
      <c r="H22" s="3"/>
      <c r="I22" s="17">
        <v>15000</v>
      </c>
      <c r="J22" s="3"/>
      <c r="K22" s="19">
        <f>E22-G22-I22</f>
        <v>10000</v>
      </c>
    </row>
    <row r="23" spans="1:11" ht="11.1" customHeight="1" x14ac:dyDescent="0.2">
      <c r="A23" s="10"/>
      <c r="B23" s="10"/>
      <c r="C23" s="10"/>
      <c r="D23" s="3"/>
      <c r="E23" s="17"/>
      <c r="F23" s="18"/>
      <c r="G23" s="17"/>
      <c r="H23" s="3"/>
      <c r="I23" s="17"/>
      <c r="J23" s="3"/>
      <c r="K23" s="20"/>
    </row>
    <row r="24" spans="1:11" ht="11.1" customHeight="1" x14ac:dyDescent="0.2">
      <c r="A24" s="3"/>
      <c r="B24" s="3"/>
      <c r="C24" s="3"/>
      <c r="D24" s="3"/>
      <c r="E24" s="21"/>
      <c r="F24" s="3"/>
      <c r="G24" s="21"/>
      <c r="H24" s="3"/>
      <c r="I24" s="21"/>
      <c r="J24" s="3"/>
    </row>
    <row r="25" spans="1:11" ht="11.1" customHeight="1" x14ac:dyDescent="0.2">
      <c r="A25" s="7" t="s">
        <v>13</v>
      </c>
      <c r="B25" s="3"/>
      <c r="C25" s="3"/>
      <c r="D25" s="3"/>
      <c r="E25" s="22">
        <f>SUM(E17:E23)</f>
        <v>60000</v>
      </c>
      <c r="F25" s="10"/>
      <c r="G25" s="22">
        <f>SUM(G17:G23)</f>
        <v>30000</v>
      </c>
      <c r="H25" s="10"/>
      <c r="I25" s="22">
        <f>SUM(I17:I23)</f>
        <v>15000</v>
      </c>
      <c r="J25" s="10"/>
      <c r="K25" s="22">
        <f>SUM(K17:K23)</f>
        <v>15000</v>
      </c>
    </row>
    <row r="26" spans="1:11" ht="11.1" customHeight="1" x14ac:dyDescent="0.2">
      <c r="A26" s="10"/>
      <c r="B26" s="3"/>
      <c r="C26" s="3"/>
      <c r="D26" s="3"/>
      <c r="E26" s="3"/>
      <c r="F26" s="3"/>
      <c r="G26" s="3"/>
      <c r="H26" s="3"/>
      <c r="I26" s="3"/>
      <c r="J26" s="3"/>
    </row>
    <row r="27" spans="1:11" ht="11.1" customHeight="1" x14ac:dyDescent="0.2">
      <c r="A27" s="7" t="s">
        <v>14</v>
      </c>
      <c r="B27" s="3"/>
      <c r="C27" s="3"/>
      <c r="D27" s="3"/>
      <c r="E27" s="17">
        <v>0</v>
      </c>
      <c r="F27" s="18"/>
      <c r="G27" s="17">
        <v>0</v>
      </c>
      <c r="H27" s="18"/>
      <c r="I27" s="17">
        <v>0</v>
      </c>
      <c r="J27" s="18"/>
      <c r="K27" s="23">
        <f>E27-G27-I27</f>
        <v>0</v>
      </c>
    </row>
    <row r="28" spans="1:11" ht="11.1" customHeight="1" x14ac:dyDescent="0.2">
      <c r="A28" s="10"/>
      <c r="B28" s="3"/>
      <c r="C28" s="3"/>
      <c r="D28" s="3"/>
      <c r="E28" s="21"/>
      <c r="F28" s="3"/>
      <c r="G28" s="21"/>
      <c r="H28" s="3"/>
      <c r="I28" s="21"/>
      <c r="J28" s="3"/>
    </row>
    <row r="29" spans="1:11" ht="12.75" customHeight="1" thickBot="1" x14ac:dyDescent="0.25">
      <c r="A29" s="7" t="s">
        <v>185</v>
      </c>
      <c r="B29" s="3"/>
      <c r="C29" s="3"/>
      <c r="D29" s="3"/>
      <c r="E29" s="24">
        <f>SUM(E25:E28)</f>
        <v>60000</v>
      </c>
      <c r="F29" s="10"/>
      <c r="G29" s="24">
        <f>SUM(G25:G28)</f>
        <v>30000</v>
      </c>
      <c r="H29" s="10"/>
      <c r="I29" s="24">
        <f>SUM(I25:I28)</f>
        <v>15000</v>
      </c>
      <c r="J29" s="10"/>
      <c r="K29" s="24">
        <f>SUM(K25:K28)</f>
        <v>15000</v>
      </c>
    </row>
    <row r="30" spans="1:11" ht="12.75" customHeight="1" thickTop="1" x14ac:dyDescent="0.2">
      <c r="A30" s="7"/>
      <c r="B30" s="3"/>
      <c r="C30" s="3"/>
      <c r="D30" s="3"/>
      <c r="E30" s="25"/>
      <c r="F30" s="10"/>
      <c r="G30" s="25"/>
      <c r="H30" s="10"/>
      <c r="I30" s="25"/>
      <c r="J30" s="10"/>
      <c r="K30" s="25"/>
    </row>
    <row r="31" spans="1:11" ht="12.75" customHeight="1" x14ac:dyDescent="0.2">
      <c r="A31" s="7" t="s">
        <v>16</v>
      </c>
      <c r="E31" s="26"/>
      <c r="G31" s="26"/>
      <c r="I31" s="26"/>
    </row>
    <row r="32" spans="1:11" ht="12" customHeight="1" x14ac:dyDescent="0.2">
      <c r="A32" s="7" t="s">
        <v>17</v>
      </c>
      <c r="B32" s="3"/>
      <c r="C32" s="3"/>
      <c r="D32" s="3"/>
      <c r="E32" s="27">
        <f>+G32+I32+K32</f>
        <v>1</v>
      </c>
      <c r="F32" s="10"/>
      <c r="G32" s="27">
        <f>G29/E29</f>
        <v>0.5</v>
      </c>
      <c r="H32" s="10"/>
      <c r="I32" s="27">
        <f>I29/E29</f>
        <v>0.25</v>
      </c>
      <c r="J32" s="10"/>
      <c r="K32" s="27">
        <f>K29/E29</f>
        <v>0.25</v>
      </c>
    </row>
    <row r="34" spans="1:17" x14ac:dyDescent="0.2">
      <c r="A34" s="94" t="s">
        <v>182</v>
      </c>
      <c r="B34" s="10"/>
      <c r="C34" s="10"/>
      <c r="D34" s="2"/>
    </row>
    <row r="35" spans="1:17" x14ac:dyDescent="0.2">
      <c r="A35" s="7" t="s">
        <v>189</v>
      </c>
    </row>
    <row r="36" spans="1:17" ht="11.1" customHeight="1" x14ac:dyDescent="0.2">
      <c r="A36" s="10"/>
      <c r="B36" s="10"/>
      <c r="C36" s="10"/>
      <c r="D36" s="2"/>
    </row>
    <row r="37" spans="1:17" x14ac:dyDescent="0.2">
      <c r="A37" s="8" t="s">
        <v>3</v>
      </c>
      <c r="B37" s="9"/>
      <c r="C37" s="9"/>
      <c r="D37" s="10"/>
      <c r="E37" s="110" t="s">
        <v>4</v>
      </c>
      <c r="F37" s="110"/>
      <c r="G37" s="110"/>
      <c r="H37" s="110"/>
      <c r="I37" s="110"/>
      <c r="J37" s="110"/>
      <c r="K37" s="110"/>
      <c r="L37" s="28" t="s">
        <v>18</v>
      </c>
      <c r="M37" s="11" t="s">
        <v>5</v>
      </c>
      <c r="N37" s="10"/>
      <c r="O37" s="8" t="s">
        <v>19</v>
      </c>
      <c r="P37" s="10"/>
      <c r="Q37" s="11" t="s">
        <v>102</v>
      </c>
    </row>
    <row r="38" spans="1:17" ht="9" customHeight="1" x14ac:dyDescent="0.2">
      <c r="A38" s="12"/>
      <c r="B38" s="13"/>
      <c r="C38" s="13"/>
      <c r="D38" s="10"/>
      <c r="E38" s="12"/>
      <c r="F38" s="10"/>
      <c r="G38" s="28"/>
      <c r="H38" s="28"/>
      <c r="I38" s="13"/>
      <c r="J38" s="29"/>
      <c r="K38" s="13"/>
      <c r="L38" s="28"/>
      <c r="M38" s="28"/>
      <c r="N38" s="10"/>
      <c r="O38" s="12"/>
      <c r="P38" s="10"/>
    </row>
    <row r="39" spans="1:17" ht="12" customHeight="1" x14ac:dyDescent="0.2">
      <c r="A39" s="12"/>
      <c r="B39" s="13"/>
      <c r="C39" s="13"/>
      <c r="D39" s="10"/>
      <c r="E39" s="110" t="s">
        <v>1</v>
      </c>
      <c r="F39" s="110"/>
      <c r="G39" s="110"/>
      <c r="H39" s="110"/>
      <c r="I39" s="110"/>
      <c r="J39" s="110"/>
      <c r="K39" s="110"/>
      <c r="L39" s="28"/>
      <c r="M39" s="28"/>
      <c r="N39" s="10"/>
      <c r="O39" s="12"/>
      <c r="P39" s="10"/>
    </row>
    <row r="40" spans="1:17" ht="12" customHeight="1" x14ac:dyDescent="0.2">
      <c r="A40" s="12"/>
      <c r="B40" s="13"/>
      <c r="C40" s="13"/>
      <c r="D40" s="10"/>
      <c r="E40" s="12"/>
      <c r="F40" s="12"/>
      <c r="G40" s="12" t="s">
        <v>103</v>
      </c>
      <c r="H40" s="12"/>
      <c r="I40" s="12"/>
      <c r="J40" s="12"/>
      <c r="K40" s="12"/>
      <c r="L40" s="28"/>
      <c r="M40" s="12" t="s">
        <v>106</v>
      </c>
      <c r="N40" s="14"/>
      <c r="O40" s="14" t="s">
        <v>9</v>
      </c>
      <c r="P40" s="10"/>
    </row>
    <row r="41" spans="1:17" x14ac:dyDescent="0.2">
      <c r="A41" s="10"/>
      <c r="B41" s="10"/>
      <c r="C41" s="30"/>
      <c r="D41" s="10"/>
      <c r="F41" s="10"/>
      <c r="G41" s="14" t="s">
        <v>104</v>
      </c>
      <c r="H41" s="10"/>
      <c r="I41" s="10"/>
      <c r="J41" s="10"/>
      <c r="K41" s="10"/>
      <c r="L41" s="10"/>
      <c r="M41" s="14" t="s">
        <v>100</v>
      </c>
      <c r="N41" s="14"/>
      <c r="O41" s="14" t="s">
        <v>100</v>
      </c>
      <c r="P41" s="10"/>
      <c r="Q41" s="31" t="s">
        <v>101</v>
      </c>
    </row>
    <row r="42" spans="1:17" x14ac:dyDescent="0.2">
      <c r="A42" s="8" t="s">
        <v>32</v>
      </c>
      <c r="B42" s="10"/>
      <c r="C42" s="8" t="s">
        <v>35</v>
      </c>
      <c r="D42" s="10"/>
      <c r="E42" s="8" t="s">
        <v>7</v>
      </c>
      <c r="F42" s="10"/>
      <c r="G42" s="8" t="s">
        <v>105</v>
      </c>
      <c r="H42" s="10"/>
      <c r="I42" s="32" t="s">
        <v>22</v>
      </c>
      <c r="J42" s="10"/>
      <c r="K42" s="8" t="s">
        <v>23</v>
      </c>
      <c r="L42" s="10"/>
      <c r="M42" s="8" t="s">
        <v>1</v>
      </c>
      <c r="N42" s="14"/>
      <c r="O42" s="8" t="s">
        <v>1</v>
      </c>
      <c r="P42" s="10"/>
      <c r="Q42" s="8" t="s">
        <v>1</v>
      </c>
    </row>
    <row r="43" spans="1:17" ht="11.1" customHeight="1" x14ac:dyDescent="0.2">
      <c r="A43" s="10"/>
      <c r="B43" s="10"/>
      <c r="C43" s="10"/>
      <c r="D43" s="1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7" x14ac:dyDescent="0.2">
      <c r="A44" s="15" t="s">
        <v>36</v>
      </c>
      <c r="B44" s="10"/>
      <c r="C44" s="16">
        <v>8901</v>
      </c>
      <c r="D44" s="10"/>
      <c r="E44" s="17">
        <v>5000</v>
      </c>
      <c r="F44" s="22"/>
      <c r="G44" s="17">
        <v>5000</v>
      </c>
      <c r="H44" s="22"/>
      <c r="I44" s="17">
        <v>0</v>
      </c>
      <c r="J44" s="22"/>
      <c r="K44" s="22">
        <f>E44-G44-I44</f>
        <v>0</v>
      </c>
      <c r="L44" s="22"/>
      <c r="M44" s="17">
        <f>+E44*$G$32</f>
        <v>2500</v>
      </c>
      <c r="N44" s="22"/>
      <c r="O44" s="17">
        <f>+E44*$I$32</f>
        <v>1250</v>
      </c>
      <c r="P44" s="22"/>
      <c r="Q44" s="22">
        <f>E44-M44-O44</f>
        <v>1250</v>
      </c>
    </row>
    <row r="45" spans="1:17" x14ac:dyDescent="0.2">
      <c r="A45" s="15"/>
      <c r="B45" s="10"/>
      <c r="C45" s="16"/>
      <c r="D45" s="10"/>
      <c r="E45" s="17"/>
      <c r="F45" s="22"/>
      <c r="G45" s="17"/>
      <c r="H45" s="22"/>
      <c r="I45" s="17"/>
      <c r="J45" s="22"/>
      <c r="K45" s="22"/>
      <c r="L45" s="22"/>
      <c r="M45" s="17"/>
      <c r="N45" s="22"/>
      <c r="O45" s="17"/>
      <c r="P45" s="22"/>
      <c r="Q45" s="22"/>
    </row>
    <row r="46" spans="1:17" x14ac:dyDescent="0.2">
      <c r="A46" s="15" t="s">
        <v>36</v>
      </c>
      <c r="B46" s="10"/>
      <c r="C46" s="16">
        <v>8902</v>
      </c>
      <c r="D46" s="10"/>
      <c r="E46" s="17">
        <v>6000</v>
      </c>
      <c r="F46" s="22"/>
      <c r="G46" s="17">
        <v>0</v>
      </c>
      <c r="H46" s="22"/>
      <c r="I46" s="17">
        <v>0</v>
      </c>
      <c r="J46" s="22"/>
      <c r="K46" s="22">
        <f>E46-G46-I46</f>
        <v>6000</v>
      </c>
      <c r="L46" s="22"/>
      <c r="M46" s="17">
        <f>+E46*$G$32</f>
        <v>3000</v>
      </c>
      <c r="N46" s="22"/>
      <c r="O46" s="17">
        <f>+E46*$I$32</f>
        <v>1500</v>
      </c>
      <c r="P46" s="22"/>
      <c r="Q46" s="22">
        <f>E46-M46-O46</f>
        <v>1500</v>
      </c>
    </row>
    <row r="47" spans="1:17" x14ac:dyDescent="0.2">
      <c r="A47" s="10"/>
      <c r="B47" s="10"/>
      <c r="C47" s="10"/>
      <c r="D47" s="10"/>
      <c r="E47" s="22"/>
      <c r="F47" s="22"/>
      <c r="G47" s="22"/>
      <c r="H47" s="22"/>
      <c r="I47" s="22"/>
      <c r="J47" s="22"/>
      <c r="K47" s="17"/>
      <c r="L47" s="22"/>
      <c r="M47" s="17"/>
      <c r="N47" s="22"/>
      <c r="O47" s="17"/>
      <c r="P47" s="22"/>
    </row>
    <row r="48" spans="1:17" x14ac:dyDescent="0.2">
      <c r="A48" s="15" t="s">
        <v>12</v>
      </c>
      <c r="B48" s="10"/>
      <c r="C48" s="16">
        <v>8903</v>
      </c>
      <c r="D48" s="10"/>
      <c r="E48" s="17">
        <v>2000</v>
      </c>
      <c r="F48" s="22"/>
      <c r="G48" s="17">
        <v>0</v>
      </c>
      <c r="H48" s="22"/>
      <c r="I48" s="17">
        <v>2000</v>
      </c>
      <c r="J48" s="22"/>
      <c r="K48" s="22">
        <f>E48-G48-I48</f>
        <v>0</v>
      </c>
      <c r="L48" s="22"/>
      <c r="M48" s="17">
        <f>+E48*$G$32</f>
        <v>1000</v>
      </c>
      <c r="N48" s="22"/>
      <c r="O48" s="17">
        <f>+E48*$I$32</f>
        <v>500</v>
      </c>
      <c r="P48" s="22"/>
      <c r="Q48" s="22">
        <f>M48-O48</f>
        <v>500</v>
      </c>
    </row>
    <row r="49" spans="1:17" x14ac:dyDescent="0.2">
      <c r="A49" s="15"/>
      <c r="B49" s="10"/>
      <c r="C49" s="16"/>
      <c r="D49" s="10"/>
      <c r="E49" s="17"/>
      <c r="F49" s="22"/>
      <c r="G49" s="17"/>
      <c r="H49" s="22"/>
      <c r="I49" s="17"/>
      <c r="J49" s="22"/>
      <c r="K49" s="22"/>
      <c r="L49" s="22"/>
      <c r="M49" s="17"/>
      <c r="N49" s="22"/>
      <c r="O49" s="17"/>
      <c r="P49" s="22"/>
      <c r="Q49" s="22"/>
    </row>
    <row r="50" spans="1:17" x14ac:dyDescent="0.2">
      <c r="A50" s="15" t="s">
        <v>26</v>
      </c>
      <c r="B50" s="10"/>
      <c r="C50" s="16">
        <v>8904</v>
      </c>
      <c r="D50" s="10"/>
      <c r="E50" s="17">
        <v>7000</v>
      </c>
      <c r="F50" s="22"/>
      <c r="G50" s="17">
        <v>0</v>
      </c>
      <c r="H50" s="22"/>
      <c r="I50" s="17">
        <v>0</v>
      </c>
      <c r="J50" s="22"/>
      <c r="K50" s="22">
        <f>E50-G50-I50</f>
        <v>7000</v>
      </c>
      <c r="L50" s="22"/>
      <c r="M50" s="17">
        <f>+E50*$G$32</f>
        <v>3500</v>
      </c>
      <c r="N50" s="22"/>
      <c r="O50" s="17">
        <f>+E50*$I$32</f>
        <v>1750</v>
      </c>
      <c r="P50" s="22"/>
      <c r="Q50" s="22">
        <f>M50-O50</f>
        <v>1750</v>
      </c>
    </row>
    <row r="51" spans="1:17" x14ac:dyDescent="0.2">
      <c r="A51" s="10"/>
      <c r="B51" s="10"/>
      <c r="C51" s="10"/>
      <c r="D51" s="10"/>
      <c r="E51" s="22"/>
      <c r="F51" s="22"/>
      <c r="G51" s="22"/>
      <c r="H51" s="22"/>
      <c r="I51" s="22"/>
      <c r="J51" s="22"/>
      <c r="K51" s="17"/>
      <c r="L51" s="22"/>
      <c r="M51" s="17"/>
      <c r="N51" s="22"/>
      <c r="O51" s="17"/>
      <c r="P51" s="22"/>
    </row>
    <row r="52" spans="1:17" x14ac:dyDescent="0.2">
      <c r="A52" s="15" t="s">
        <v>11</v>
      </c>
      <c r="B52" s="10"/>
      <c r="C52" s="16">
        <v>8905</v>
      </c>
      <c r="D52" s="10"/>
      <c r="E52" s="17">
        <v>8000</v>
      </c>
      <c r="F52" s="22"/>
      <c r="G52" s="17">
        <v>0</v>
      </c>
      <c r="H52" s="22"/>
      <c r="I52" s="17">
        <v>0</v>
      </c>
      <c r="J52" s="22"/>
      <c r="K52" s="22">
        <f>E52-G52-I52</f>
        <v>8000</v>
      </c>
      <c r="L52" s="22"/>
      <c r="M52" s="17">
        <f>+E52*$G$32</f>
        <v>4000</v>
      </c>
      <c r="N52" s="22"/>
      <c r="O52" s="17">
        <f>+E52*$I$32</f>
        <v>2000</v>
      </c>
      <c r="P52" s="22"/>
      <c r="Q52" s="33">
        <f>M52-O52</f>
        <v>2000</v>
      </c>
    </row>
    <row r="53" spans="1:17" ht="9.9499999999999993" customHeight="1" x14ac:dyDescent="0.2">
      <c r="A53" s="10"/>
      <c r="B53" s="10"/>
      <c r="C53" s="10"/>
      <c r="D53" s="10"/>
      <c r="E53" s="34"/>
      <c r="F53" s="22"/>
      <c r="G53" s="34"/>
      <c r="H53" s="22"/>
      <c r="I53" s="34"/>
      <c r="J53" s="22"/>
      <c r="K53" s="34"/>
      <c r="L53" s="22"/>
      <c r="M53" s="34"/>
      <c r="N53" s="22"/>
      <c r="O53" s="34"/>
      <c r="P53" s="22"/>
    </row>
    <row r="54" spans="1:17" ht="13.5" thickBot="1" x14ac:dyDescent="0.25">
      <c r="A54" s="7" t="s">
        <v>179</v>
      </c>
      <c r="B54" s="10"/>
      <c r="C54" s="10"/>
      <c r="D54" s="10"/>
      <c r="E54" s="24">
        <f>SUM(E44:E53)</f>
        <v>28000</v>
      </c>
      <c r="F54" s="22"/>
      <c r="G54" s="24">
        <f>SUM(G44:G53)</f>
        <v>5000</v>
      </c>
      <c r="H54" s="22"/>
      <c r="I54" s="24">
        <f>SUM(I44:I53)</f>
        <v>2000</v>
      </c>
      <c r="J54" s="22"/>
      <c r="K54" s="24">
        <f>SUM(K44:K53)</f>
        <v>21000</v>
      </c>
      <c r="L54" s="22"/>
      <c r="M54" s="24">
        <f>SUM(M44:M53)</f>
        <v>14000</v>
      </c>
      <c r="N54" s="22"/>
      <c r="O54" s="24">
        <f>SUM(O44:O53)</f>
        <v>7000</v>
      </c>
      <c r="P54" s="22"/>
      <c r="Q54" s="24">
        <f>SUM(Q44:Q53)</f>
        <v>7000</v>
      </c>
    </row>
    <row r="55" spans="1:17" ht="13.5" thickTop="1" x14ac:dyDescent="0.2">
      <c r="A55" s="7"/>
      <c r="B55" s="10"/>
      <c r="C55" s="10"/>
      <c r="D55" s="1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7" x14ac:dyDescent="0.2">
      <c r="A56" s="7" t="s">
        <v>180</v>
      </c>
      <c r="B56" s="10"/>
      <c r="C56" s="10"/>
      <c r="D56" s="10"/>
      <c r="E56" s="35">
        <f>+M56+O56+Q56</f>
        <v>1</v>
      </c>
      <c r="F56" s="10"/>
      <c r="G56" s="10"/>
      <c r="H56" s="10"/>
      <c r="I56" s="10"/>
      <c r="J56" s="10"/>
      <c r="K56" s="10"/>
      <c r="L56" s="10"/>
      <c r="M56" s="27">
        <f>+M54/E54</f>
        <v>0.5</v>
      </c>
      <c r="N56" s="10"/>
      <c r="O56" s="27">
        <f>+O54/E54</f>
        <v>0.25</v>
      </c>
      <c r="P56" s="10"/>
      <c r="Q56" s="27">
        <f>+Q54/E54</f>
        <v>0.25</v>
      </c>
    </row>
    <row r="57" spans="1:17" ht="13.5" thickBot="1" x14ac:dyDescent="0.2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36"/>
      <c r="N57" s="10"/>
      <c r="O57" s="36"/>
      <c r="P57" s="10"/>
      <c r="Q57" s="37"/>
    </row>
    <row r="58" spans="1:17" ht="13.5" thickTop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7" x14ac:dyDescent="0.2">
      <c r="A59" s="93" t="s">
        <v>183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 x14ac:dyDescent="0.2">
      <c r="A60" s="10"/>
      <c r="B60" s="10"/>
      <c r="C60" s="10"/>
      <c r="D60" s="10"/>
      <c r="E60" s="8" t="s">
        <v>7</v>
      </c>
      <c r="F60" s="10"/>
      <c r="H60" s="10"/>
      <c r="I60" s="10"/>
      <c r="J60" s="10"/>
      <c r="L60" s="10"/>
      <c r="M60" s="8" t="s">
        <v>8</v>
      </c>
      <c r="N60" s="10"/>
      <c r="O60" s="8" t="s">
        <v>9</v>
      </c>
      <c r="P60" s="10"/>
      <c r="Q60" s="39" t="s">
        <v>101</v>
      </c>
    </row>
    <row r="61" spans="1:17" ht="9.9499999999999993" customHeight="1" x14ac:dyDescent="0.2"/>
    <row r="62" spans="1:17" x14ac:dyDescent="0.2">
      <c r="A62" s="7" t="s">
        <v>137</v>
      </c>
      <c r="B62" s="10"/>
      <c r="C62" s="10"/>
      <c r="D62" s="10"/>
      <c r="E62" s="22">
        <f>'Example 3-Advertising'!E25</f>
        <v>60000</v>
      </c>
      <c r="F62" s="10"/>
      <c r="H62" s="22"/>
      <c r="I62" s="22"/>
      <c r="J62" s="22"/>
      <c r="L62" s="22"/>
      <c r="M62" s="22">
        <f>'Example 3-Advertising'!G25</f>
        <v>30000</v>
      </c>
      <c r="N62" s="22"/>
      <c r="O62" s="22">
        <f>'Example 3-Advertising'!I25</f>
        <v>15000</v>
      </c>
      <c r="P62" s="22"/>
      <c r="Q62" s="22">
        <f>'Example 3-Advertising'!K25</f>
        <v>15000</v>
      </c>
    </row>
    <row r="63" spans="1:17" ht="9.9499999999999993" customHeight="1" x14ac:dyDescent="0.2">
      <c r="A63" s="10"/>
      <c r="B63" s="10"/>
      <c r="C63" s="10"/>
      <c r="D63" s="10"/>
      <c r="E63" s="22"/>
      <c r="F63" s="10"/>
      <c r="H63" s="22"/>
      <c r="I63" s="22"/>
      <c r="J63" s="22"/>
      <c r="L63" s="22"/>
      <c r="M63" s="22"/>
      <c r="N63" s="22"/>
      <c r="O63" s="22"/>
      <c r="P63" s="22"/>
    </row>
    <row r="64" spans="1:17" x14ac:dyDescent="0.2">
      <c r="A64" s="10" t="s">
        <v>139</v>
      </c>
      <c r="B64" s="10"/>
      <c r="C64" s="10"/>
      <c r="D64" s="10"/>
      <c r="F64" s="10"/>
      <c r="H64" s="22"/>
      <c r="I64" s="22"/>
      <c r="J64" s="22"/>
      <c r="L64" s="22"/>
      <c r="M64" s="22"/>
      <c r="N64" s="22"/>
      <c r="O64" s="22"/>
      <c r="P64" s="22"/>
    </row>
    <row r="65" spans="1:17" x14ac:dyDescent="0.2">
      <c r="A65" s="10" t="s">
        <v>140</v>
      </c>
      <c r="B65" s="10"/>
      <c r="C65" s="10"/>
      <c r="D65" s="10"/>
      <c r="E65" s="22">
        <f>+G54</f>
        <v>5000</v>
      </c>
      <c r="F65" s="10"/>
      <c r="H65" s="22"/>
      <c r="I65" s="22"/>
      <c r="J65" s="22"/>
      <c r="L65" s="22"/>
      <c r="M65" s="22">
        <f>+$G$54*M56</f>
        <v>2500</v>
      </c>
      <c r="N65" s="22"/>
      <c r="O65" s="22">
        <f>+$G$54*O56</f>
        <v>1250</v>
      </c>
      <c r="P65" s="22"/>
      <c r="Q65" s="22">
        <f>+$G$54*Q56</f>
        <v>1250</v>
      </c>
    </row>
    <row r="66" spans="1:17" x14ac:dyDescent="0.2">
      <c r="A66" s="10" t="s">
        <v>141</v>
      </c>
      <c r="B66" s="10"/>
      <c r="C66" s="10"/>
      <c r="D66" s="10"/>
      <c r="E66" s="22">
        <f>+I54</f>
        <v>2000</v>
      </c>
      <c r="F66" s="10"/>
      <c r="H66" s="22"/>
      <c r="I66" s="22"/>
      <c r="J66" s="22"/>
      <c r="L66" s="22"/>
      <c r="M66" s="22">
        <f>+$I$54*M56</f>
        <v>1000</v>
      </c>
      <c r="N66" s="22"/>
      <c r="O66" s="22">
        <f>+$I$54*O56</f>
        <v>500</v>
      </c>
      <c r="P66" s="22"/>
      <c r="Q66" s="22">
        <f>+$I$54*Q56</f>
        <v>500</v>
      </c>
    </row>
    <row r="67" spans="1:17" x14ac:dyDescent="0.2">
      <c r="A67" s="10" t="s">
        <v>49</v>
      </c>
      <c r="B67" s="10"/>
      <c r="C67" s="10"/>
      <c r="D67" s="10"/>
      <c r="E67" s="22">
        <f>+K54</f>
        <v>21000</v>
      </c>
      <c r="F67" s="10"/>
      <c r="H67" s="22"/>
      <c r="I67" s="22"/>
      <c r="J67" s="22"/>
      <c r="L67" s="22"/>
      <c r="M67" s="22">
        <f>+$K$54*M56</f>
        <v>10500</v>
      </c>
      <c r="N67" s="22"/>
      <c r="O67" s="22">
        <f>+$K$54*O56</f>
        <v>5250</v>
      </c>
      <c r="P67" s="22"/>
      <c r="Q67" s="22">
        <f>+$K$54*Q56</f>
        <v>5250</v>
      </c>
    </row>
    <row r="68" spans="1:17" ht="9.9499999999999993" customHeight="1" x14ac:dyDescent="0.2">
      <c r="A68" s="10"/>
      <c r="B68" s="10"/>
      <c r="C68" s="10"/>
      <c r="D68" s="10"/>
      <c r="E68" s="22"/>
      <c r="F68" s="10"/>
      <c r="H68" s="22"/>
      <c r="I68" s="22"/>
      <c r="J68" s="22"/>
      <c r="L68" s="22"/>
      <c r="M68" s="22"/>
      <c r="N68" s="22"/>
      <c r="O68" s="22"/>
      <c r="P68" s="22"/>
      <c r="Q68" s="20"/>
    </row>
    <row r="69" spans="1:17" x14ac:dyDescent="0.2">
      <c r="A69" s="2" t="s">
        <v>24</v>
      </c>
      <c r="B69" s="10"/>
      <c r="C69" s="10"/>
      <c r="D69" s="10"/>
      <c r="E69" s="34"/>
      <c r="F69" s="10"/>
      <c r="H69" s="22"/>
      <c r="I69" s="22"/>
      <c r="J69" s="22"/>
      <c r="L69" s="22"/>
      <c r="M69" s="34"/>
      <c r="N69" s="22"/>
      <c r="O69" s="34"/>
      <c r="P69" s="22"/>
    </row>
    <row r="70" spans="1:17" ht="13.5" thickBot="1" x14ac:dyDescent="0.25">
      <c r="A70" s="7" t="s">
        <v>25</v>
      </c>
      <c r="B70" s="10"/>
      <c r="C70" s="10"/>
      <c r="D70" s="10"/>
      <c r="E70" s="24">
        <f>+E62-E65-E66-E67</f>
        <v>32000</v>
      </c>
      <c r="F70" s="10"/>
      <c r="H70" s="22"/>
      <c r="I70" s="22"/>
      <c r="J70" s="22"/>
      <c r="L70" s="22"/>
      <c r="M70" s="24">
        <f>+M62-M65-M66-M67</f>
        <v>16000</v>
      </c>
      <c r="N70" s="22"/>
      <c r="O70" s="24">
        <f>+O62-O65-O66-O67</f>
        <v>8000</v>
      </c>
      <c r="P70" s="22"/>
      <c r="Q70" s="24">
        <f>+Q62-Q65-Q66-Q67</f>
        <v>8000</v>
      </c>
    </row>
    <row r="71" spans="1:17" ht="13.5" thickTop="1" x14ac:dyDescent="0.2">
      <c r="A71" s="10"/>
      <c r="B71" s="10"/>
      <c r="C71" s="10"/>
      <c r="D71" s="10"/>
      <c r="E71" s="10"/>
      <c r="F71" s="10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7" x14ac:dyDescent="0.2">
      <c r="A72" s="93" t="s">
        <v>184</v>
      </c>
    </row>
    <row r="73" spans="1:17" x14ac:dyDescent="0.2">
      <c r="A73" s="1" t="s">
        <v>135</v>
      </c>
      <c r="M73" s="8" t="s">
        <v>8</v>
      </c>
      <c r="N73" s="10"/>
      <c r="O73" s="8" t="s">
        <v>9</v>
      </c>
      <c r="P73" s="10"/>
      <c r="Q73" s="39" t="s">
        <v>101</v>
      </c>
    </row>
    <row r="75" spans="1:17" x14ac:dyDescent="0.2">
      <c r="A75" s="40" t="s">
        <v>147</v>
      </c>
      <c r="M75" s="19">
        <v>48578</v>
      </c>
      <c r="O75" s="19">
        <v>48578</v>
      </c>
      <c r="Q75" s="19">
        <v>48578</v>
      </c>
    </row>
    <row r="76" spans="1:17" x14ac:dyDescent="0.2">
      <c r="A76" s="40" t="s">
        <v>149</v>
      </c>
      <c r="M76" s="19">
        <f>+M65</f>
        <v>2500</v>
      </c>
      <c r="O76" s="19">
        <f>+O65</f>
        <v>1250</v>
      </c>
      <c r="Q76" s="19">
        <f>+Q65</f>
        <v>1250</v>
      </c>
    </row>
    <row r="77" spans="1:17" x14ac:dyDescent="0.2">
      <c r="A77" s="40" t="s">
        <v>148</v>
      </c>
      <c r="M77" s="40">
        <f>+M76/M75</f>
        <v>5.1463625509489894E-2</v>
      </c>
      <c r="N77" s="40"/>
      <c r="O77" s="40">
        <f>+O76/O75</f>
        <v>2.5731812754744947E-2</v>
      </c>
      <c r="P77" s="40"/>
      <c r="Q77" s="40">
        <f>+Q76/Q75</f>
        <v>2.5731812754744947E-2</v>
      </c>
    </row>
    <row r="79" spans="1:17" x14ac:dyDescent="0.2">
      <c r="A79" s="41" t="s">
        <v>150</v>
      </c>
      <c r="M79" s="19">
        <v>186026</v>
      </c>
      <c r="O79" s="19">
        <v>186026</v>
      </c>
      <c r="Q79" s="19">
        <v>186026</v>
      </c>
    </row>
    <row r="80" spans="1:17" x14ac:dyDescent="0.2">
      <c r="A80" s="41" t="s">
        <v>151</v>
      </c>
      <c r="M80" s="19">
        <f>+M67+M66+M65</f>
        <v>14000</v>
      </c>
      <c r="O80" s="19">
        <f>+O67+O66+O65</f>
        <v>7000</v>
      </c>
      <c r="Q80" s="19">
        <f>+Q67+Q66+Q65</f>
        <v>7000</v>
      </c>
    </row>
    <row r="81" spans="1:17" x14ac:dyDescent="0.2">
      <c r="A81" s="41" t="s">
        <v>152</v>
      </c>
      <c r="M81" s="41">
        <f>+M80/M79</f>
        <v>7.5258297227269302E-2</v>
      </c>
      <c r="O81" s="41">
        <f>+O80/O79</f>
        <v>3.7629148613634651E-2</v>
      </c>
      <c r="Q81" s="41">
        <f>+Q80/Q79</f>
        <v>3.7629148613634651E-2</v>
      </c>
    </row>
    <row r="83" spans="1:17" x14ac:dyDescent="0.2">
      <c r="A83" s="1" t="s">
        <v>153</v>
      </c>
      <c r="G83" s="31" t="s">
        <v>154</v>
      </c>
    </row>
    <row r="84" spans="1:17" x14ac:dyDescent="0.2">
      <c r="A84" s="40" t="s">
        <v>142</v>
      </c>
      <c r="E84" s="42" t="s">
        <v>155</v>
      </c>
      <c r="G84" s="19">
        <v>0</v>
      </c>
      <c r="M84" s="19">
        <f>ROUND($M$77*G84,0)</f>
        <v>0</v>
      </c>
      <c r="N84" s="19"/>
      <c r="O84" s="19">
        <f>ROUND(O$77*G84,0)</f>
        <v>0</v>
      </c>
      <c r="P84" s="19"/>
      <c r="Q84" s="19">
        <f>ROUND(Q$77*G84,0)</f>
        <v>0</v>
      </c>
    </row>
    <row r="85" spans="1:17" x14ac:dyDescent="0.2">
      <c r="A85" s="40" t="s">
        <v>143</v>
      </c>
      <c r="E85" s="42" t="s">
        <v>155</v>
      </c>
      <c r="G85" s="19">
        <v>0</v>
      </c>
      <c r="M85" s="19">
        <f>ROUND($M$77*G85,0)</f>
        <v>0</v>
      </c>
      <c r="N85" s="19"/>
      <c r="O85" s="19">
        <f>ROUND(O$77*G85,0)</f>
        <v>0</v>
      </c>
      <c r="P85" s="19"/>
      <c r="Q85" s="19">
        <f>ROUND(Q$77*G85,0)</f>
        <v>0</v>
      </c>
    </row>
    <row r="86" spans="1:17" x14ac:dyDescent="0.2">
      <c r="A86" s="1" t="s">
        <v>144</v>
      </c>
      <c r="E86" s="42" t="s">
        <v>155</v>
      </c>
      <c r="G86" s="19">
        <v>0</v>
      </c>
      <c r="M86" s="19">
        <f t="shared" ref="M86" si="0">ROUND($M$77*G86,0)</f>
        <v>0</v>
      </c>
      <c r="N86" s="19"/>
      <c r="O86" s="19">
        <f>ROUND(O$77*G86,0)</f>
        <v>0</v>
      </c>
      <c r="P86" s="19"/>
      <c r="Q86" s="19">
        <f>ROUND(Q$77*G86,0)</f>
        <v>0</v>
      </c>
    </row>
    <row r="87" spans="1:17" x14ac:dyDescent="0.2">
      <c r="A87" s="41" t="s">
        <v>145</v>
      </c>
      <c r="E87" s="41" t="s">
        <v>30</v>
      </c>
      <c r="G87" s="19">
        <v>15096</v>
      </c>
      <c r="M87" s="19">
        <f>ROUND($M$81*G87,0)</f>
        <v>1136</v>
      </c>
      <c r="N87" s="19"/>
      <c r="O87" s="19">
        <f>ROUND(O$81*G87,0)</f>
        <v>568</v>
      </c>
      <c r="P87" s="19"/>
      <c r="Q87" s="19">
        <f>ROUND(Q$81*G87,0)</f>
        <v>568</v>
      </c>
    </row>
    <row r="88" spans="1:17" x14ac:dyDescent="0.2">
      <c r="A88" s="41" t="s">
        <v>146</v>
      </c>
      <c r="E88" s="41" t="s">
        <v>30</v>
      </c>
      <c r="G88" s="19">
        <v>26490</v>
      </c>
      <c r="M88" s="19">
        <f>ROUND($M$81*G88,0)</f>
        <v>1994</v>
      </c>
      <c r="N88" s="19"/>
      <c r="O88" s="19">
        <f>ROUND(O$81*G88,0)</f>
        <v>997</v>
      </c>
      <c r="P88" s="19"/>
      <c r="Q88" s="19">
        <f>ROUND(Q$81*G88,0)</f>
        <v>997</v>
      </c>
    </row>
    <row r="89" spans="1:17" x14ac:dyDescent="0.2">
      <c r="I89" s="1" t="s">
        <v>156</v>
      </c>
      <c r="M89" s="43">
        <f>SUM(M84:M88)</f>
        <v>3130</v>
      </c>
      <c r="N89" s="19"/>
      <c r="O89" s="43">
        <f>SUM(O84:O88)</f>
        <v>1565</v>
      </c>
      <c r="P89" s="19"/>
      <c r="Q89" s="43">
        <f>SUM(Q84:Q88)</f>
        <v>1565</v>
      </c>
    </row>
    <row r="90" spans="1:17" x14ac:dyDescent="0.2">
      <c r="M90" s="19"/>
      <c r="N90" s="19"/>
      <c r="O90" s="19"/>
      <c r="P90" s="19"/>
      <c r="Q90" s="19"/>
    </row>
    <row r="91" spans="1:17" ht="13.5" thickBot="1" x14ac:dyDescent="0.25">
      <c r="A91" s="103" t="s">
        <v>169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101">
        <f>+M70-M89</f>
        <v>12870</v>
      </c>
      <c r="N91" s="102"/>
      <c r="O91" s="101">
        <f>+O70-O89</f>
        <v>6435</v>
      </c>
      <c r="P91" s="102"/>
      <c r="Q91" s="101">
        <f>+Q70-Q89</f>
        <v>6435</v>
      </c>
    </row>
    <row r="92" spans="1:17" ht="13.5" thickTop="1" x14ac:dyDescent="0.2"/>
    <row r="93" spans="1:17" x14ac:dyDescent="0.2">
      <c r="C93" s="67" t="s">
        <v>117</v>
      </c>
    </row>
    <row r="94" spans="1:17" x14ac:dyDescent="0.2">
      <c r="C94" s="67" t="s">
        <v>118</v>
      </c>
    </row>
    <row r="95" spans="1:17" x14ac:dyDescent="0.2">
      <c r="C95" s="67" t="s">
        <v>119</v>
      </c>
    </row>
    <row r="96" spans="1:17" x14ac:dyDescent="0.2">
      <c r="C96" s="67" t="s">
        <v>125</v>
      </c>
    </row>
    <row r="97" spans="3:3" x14ac:dyDescent="0.2">
      <c r="C97" s="67" t="s">
        <v>126</v>
      </c>
    </row>
  </sheetData>
  <mergeCells count="5">
    <mergeCell ref="E39:K39"/>
    <mergeCell ref="E37:K37"/>
    <mergeCell ref="A1:K1"/>
    <mergeCell ref="A2:K2"/>
    <mergeCell ref="A3:K3"/>
  </mergeCells>
  <phoneticPr fontId="0" type="noConversion"/>
  <printOptions gridLines="1" gridLinesSet="0"/>
  <pageMargins left="0.5" right="0.25" top="0.5" bottom="0.5" header="0.5" footer="0.5"/>
  <pageSetup scale="69" fitToHeight="0" orientation="portrait" r:id="rId1"/>
  <headerFooter alignWithMargins="0"/>
  <rowBreaks count="1" manualBreakCount="1"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Example 1-General</vt:lpstr>
      <vt:lpstr>Example 2-General</vt:lpstr>
      <vt:lpstr>Example 3-Advertising</vt:lpstr>
      <vt:lpstr>'Example 1-General'!Print_Area</vt:lpstr>
      <vt:lpstr>'Example 2-General'!Print_Area</vt:lpstr>
      <vt:lpstr>'Example 3-Advertising'!Print_Area</vt:lpstr>
      <vt:lpstr>Summary!Print_Area</vt:lpstr>
      <vt:lpstr>'Example 1-General'!Print_Titles</vt:lpstr>
      <vt:lpstr>'Example 2-General'!Print_Titles</vt:lpstr>
      <vt:lpstr>'Example 3-Advertising'!Print_Titles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AFFAIRS INFORMATION S</dc:creator>
  <cp:lastModifiedBy>mkraal</cp:lastModifiedBy>
  <cp:lastPrinted>2014-10-24T18:28:58Z</cp:lastPrinted>
  <dcterms:created xsi:type="dcterms:W3CDTF">1997-12-17T18:23:38Z</dcterms:created>
  <dcterms:modified xsi:type="dcterms:W3CDTF">2014-11-11T19:42:40Z</dcterms:modified>
</cp:coreProperties>
</file>